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\\srvdfs\SP\SP-Plus2019-21\CAS\CAS- APPALTO 2027-2032\"/>
    </mc:Choice>
  </mc:AlternateContent>
  <xr:revisionPtr revIDLastSave="0" documentId="13_ncr:1_{EAF54457-BB06-4E2E-918A-F286B92A51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quadro generale" sheetId="1" r:id="rId1"/>
    <sheet name="Prospetto economic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  <c r="D25" i="3"/>
  <c r="D22" i="3"/>
  <c r="D17" i="3"/>
  <c r="D16" i="3"/>
  <c r="D26" i="3" s="1"/>
  <c r="D10" i="3"/>
  <c r="D12" i="3" s="1"/>
  <c r="D24" i="3" s="1"/>
  <c r="D9" i="3"/>
  <c r="D11" i="3" l="1"/>
  <c r="D21" i="3"/>
  <c r="D23" i="3" l="1"/>
  <c r="D14" i="3"/>
  <c r="D13" i="3"/>
  <c r="M27" i="1" l="1"/>
  <c r="K29" i="1"/>
  <c r="K25" i="1" l="1"/>
  <c r="K8" i="1" l="1"/>
  <c r="L8" i="1"/>
  <c r="K28" i="1" s="1"/>
  <c r="K26" i="1" l="1"/>
  <c r="K30" i="1"/>
  <c r="K32" i="1" s="1"/>
</calcChain>
</file>

<file path=xl/sharedStrings.xml><?xml version="1.0" encoding="utf-8"?>
<sst xmlns="http://schemas.openxmlformats.org/spreadsheetml/2006/main" count="81" uniqueCount="77">
  <si>
    <t>CENTRO DI AGGREGAZIONE SOCIALE COMUNALE</t>
  </si>
  <si>
    <t>QUADRO ECONOMICO GENERALE</t>
  </si>
  <si>
    <t>A</t>
  </si>
  <si>
    <t>A - IMPORTO APPALTO</t>
  </si>
  <si>
    <t>A1</t>
  </si>
  <si>
    <t>IMPORTO COMPLESSIVO A BASE DI GARA (IVA ESCLUSA)</t>
  </si>
  <si>
    <t>senza sicurezza</t>
  </si>
  <si>
    <t>A2</t>
  </si>
  <si>
    <t>Importo manodopera conforme costi Tabelle Ministero del Lavoro non soggetto a ribasso d'asta</t>
  </si>
  <si>
    <t>A3</t>
  </si>
  <si>
    <t>Oneri Sicurezza non soggetti a ribasso</t>
  </si>
  <si>
    <t>B</t>
  </si>
  <si>
    <t>SPESE DI GESTIONE</t>
  </si>
  <si>
    <t>Materiali di consumo e cancelleria</t>
  </si>
  <si>
    <t>Materiali e attività laboratoriali</t>
  </si>
  <si>
    <t>Formazione e aggiornamento</t>
  </si>
  <si>
    <t>Sicurezza aziendale</t>
  </si>
  <si>
    <t>Utile d'impresa</t>
  </si>
  <si>
    <t>Totale Spese di Gestione</t>
  </si>
  <si>
    <t>C</t>
  </si>
  <si>
    <t>Funzioni Tecniche / incentivi</t>
  </si>
  <si>
    <t>D</t>
  </si>
  <si>
    <t>IVA</t>
  </si>
  <si>
    <t>D.1</t>
  </si>
  <si>
    <t>D.2</t>
  </si>
  <si>
    <t>IVA su oneri sicurezza</t>
  </si>
  <si>
    <t>TOTALE APPALTO IVA INCLUSA</t>
  </si>
  <si>
    <r>
      <rPr>
        <b/>
        <sz val="12"/>
        <color rgb="FFFFFFFF"/>
        <rFont val="Times New Roman"/>
        <family val="1"/>
      </rPr>
      <t>PROSPETTO ECONOMICO</t>
    </r>
  </si>
  <si>
    <r>
      <rPr>
        <b/>
        <i/>
        <sz val="12"/>
        <color rgb="FFFFFFFF"/>
        <rFont val="Times New Roman"/>
        <family val="1"/>
      </rPr>
      <t>Descrizione</t>
    </r>
  </si>
  <si>
    <r>
      <rPr>
        <b/>
        <i/>
        <sz val="12"/>
        <color rgb="FFFFFFFF"/>
        <rFont val="Times New Roman"/>
        <family val="1"/>
      </rPr>
      <t>Importo</t>
    </r>
  </si>
  <si>
    <t>Importo componente  servizi</t>
  </si>
  <si>
    <t>[A1]</t>
  </si>
  <si>
    <t>SUBTOTALE PRESTAZIONI</t>
  </si>
  <si>
    <t>Costi per la sicurezza da DUVRI</t>
  </si>
  <si>
    <t>Costi della manodopera</t>
  </si>
  <si>
    <t>[A2+A3]</t>
  </si>
  <si>
    <t>IMPORTI NON SOGGETTI A RIBASSO</t>
  </si>
  <si>
    <t>[A1+A2]</t>
  </si>
  <si>
    <t>TOTALE IMPORTI PRESTAZIONI</t>
  </si>
  <si>
    <t>Quinto d'obbligo (art. 120 comma 9 del D.Lgs. 36/2023)</t>
  </si>
  <si>
    <t>Proroga ex art. 120, comma 10</t>
  </si>
  <si>
    <t>[B4+B5]</t>
  </si>
  <si>
    <t>IMPORTO ULTERIORI SOMME</t>
  </si>
  <si>
    <r>
      <rPr>
        <b/>
        <sz val="12"/>
        <rFont val="Times New Roman"/>
        <family val="1"/>
      </rPr>
      <t>VSA [A1+A2+B4
+B5]</t>
    </r>
  </si>
  <si>
    <t>VALORE STIMATO DELL’APPALTO</t>
  </si>
  <si>
    <t>Spese per il servizio di supporto specialistico al RUP</t>
  </si>
  <si>
    <r>
      <rPr>
        <b/>
        <sz val="12"/>
        <rFont val="Times New Roman"/>
        <family val="1"/>
      </rPr>
      <t>Incentivi ex art. 45, nella percentuale dello 80%
dell’importo a base di gara</t>
    </r>
  </si>
  <si>
    <r>
      <rPr>
        <b/>
        <sz val="12"/>
        <rFont val="Times New Roman"/>
        <family val="1"/>
      </rPr>
      <t>Spese di cui all’articolo 45, commi 6 e 7, del codice, pari
al 20%  delle risorse finanziarie per le funzioni tecniche</t>
    </r>
  </si>
  <si>
    <t>Spese per commissioni giudicatrici</t>
  </si>
  <si>
    <t>Contributi Anac</t>
  </si>
  <si>
    <t>Imprevisti stimati</t>
  </si>
  <si>
    <t>[C]</t>
  </si>
  <si>
    <t>SOMME A DISPOSIZIONE AL NETTO DELLE IMPOSTE</t>
  </si>
  <si>
    <t>IVA 5%  su importo su componente servizi</t>
  </si>
  <si>
    <t>IVA 5%  su importo 5° d’obbligo</t>
  </si>
  <si>
    <t>IVA 5%  su proroga</t>
  </si>
  <si>
    <t>IVA 22%  su importo DUVRI</t>
  </si>
  <si>
    <t>Eventuali altre imposte (IRAP su incentivi)</t>
  </si>
  <si>
    <t>[D]</t>
  </si>
  <si>
    <t>SOMMA IMPOSTE</t>
  </si>
  <si>
    <t>[C+D]</t>
  </si>
  <si>
    <t>TOTALE SOMME A DISPOSIZIONE</t>
  </si>
  <si>
    <r>
      <rPr>
        <b/>
        <sz val="12"/>
        <color rgb="FFFFFFFF"/>
        <rFont val="Times New Roman"/>
        <family val="1"/>
      </rPr>
      <t>VPE [A1+A2+B+
C+D]</t>
    </r>
  </si>
  <si>
    <r>
      <rPr>
        <b/>
        <sz val="12"/>
        <color rgb="FFFFFFFF"/>
        <rFont val="Times New Roman"/>
        <family val="1"/>
      </rPr>
      <t>IMPORTO TOTALE PROSPETTO ECONOMICO</t>
    </r>
  </si>
  <si>
    <t>Customer</t>
  </si>
  <si>
    <t>Pasti</t>
  </si>
  <si>
    <t>Manutenzione ordinaria locali</t>
  </si>
  <si>
    <t>Acquisto smartphone- spese telefonia telefonia</t>
  </si>
  <si>
    <t>Tesserini di riconoscimento</t>
  </si>
  <si>
    <t>Assicurazioni RCT/RCO personale e utenti dei servizi</t>
  </si>
  <si>
    <r>
      <rPr>
        <sz val="12"/>
        <rFont val="Trebuchet MS"/>
        <family val="2"/>
      </rPr>
      <t xml:space="preserve">   </t>
    </r>
    <r>
      <rPr>
        <b/>
        <sz val="12"/>
        <rFont val="Times New Roman"/>
        <family val="1"/>
      </rPr>
      <t>A</t>
    </r>
  </si>
  <si>
    <t>IMPORTO DISPONIBILE</t>
  </si>
  <si>
    <t>IVA su base asta</t>
  </si>
  <si>
    <t>Attrezzature, arredi, dotazioni strumentali  e materiale informatico</t>
  </si>
  <si>
    <t>IMPORTO DA IMPEGNARE</t>
  </si>
  <si>
    <t>IMPORTO DA IMPEGNARE SU FONDO SOLIDARIETA</t>
  </si>
  <si>
    <t>Spese generali e servizi migliorativi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</si>
</sst>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0\ &quot;€&quot;"/>
    <numFmt numFmtId="166" formatCode="#,##0.0\ &quot;€&quot;"/>
  </numFmts>
  <fonts count="19">
    <font>
      <sz val="11"/>
      <color theme="1"/>
      <name val="Calibri"/>
      <charset val="134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FFFFFF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</font>
    <font>
      <b/>
      <sz val="14"/>
      <name val="Times New Roman"/>
      <family val="1"/>
    </font>
    <font>
      <sz val="9"/>
      <color theme="1"/>
      <name val="Segoe UI"/>
      <family val="2"/>
    </font>
    <font>
      <sz val="12"/>
      <name val="Trebuchet MS"/>
      <family val="2"/>
    </font>
    <font>
      <b/>
      <i/>
      <sz val="12"/>
      <color rgb="FFFFFFFF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name val="Calibri"/>
      <family val="2"/>
    </font>
    <font>
      <sz val="9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1F5F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6"/>
        <bgColor indexed="64"/>
      </patternFill>
    </fill>
    <fill>
      <patternFill patternType="solid">
        <fgColor rgb="FF8EA8DB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5" fillId="10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0" borderId="0"/>
    <xf numFmtId="44" fontId="15" fillId="0" borderId="0" applyFont="0" applyFill="0" applyBorder="0" applyAlignment="0" applyProtection="0"/>
  </cellStyleXfs>
  <cellXfs count="106">
    <xf numFmtId="0" fontId="0" fillId="0" borderId="0" xfId="0" applyAlignment="1"/>
    <xf numFmtId="0" fontId="2" fillId="2" borderId="4" xfId="4" applyFont="1" applyFill="1" applyBorder="1" applyAlignment="1">
      <alignment horizontal="left" vertical="top" wrapText="1"/>
    </xf>
    <xf numFmtId="0" fontId="3" fillId="0" borderId="4" xfId="4" applyFont="1" applyBorder="1" applyAlignment="1">
      <alignment horizontal="left" vertical="top" wrapText="1"/>
    </xf>
    <xf numFmtId="1" fontId="4" fillId="0" borderId="4" xfId="4" applyNumberFormat="1" applyFont="1" applyBorder="1" applyAlignment="1">
      <alignment horizontal="center" vertical="top"/>
    </xf>
    <xf numFmtId="0" fontId="1" fillId="0" borderId="4" xfId="4" applyFont="1" applyBorder="1" applyAlignment="1">
      <alignment horizontal="left" vertical="top" wrapText="1"/>
    </xf>
    <xf numFmtId="164" fontId="4" fillId="0" borderId="4" xfId="4" applyNumberFormat="1" applyFont="1" applyBorder="1" applyAlignment="1">
      <alignment horizontal="right" vertical="top"/>
    </xf>
    <xf numFmtId="0" fontId="1" fillId="3" borderId="4" xfId="4" applyFont="1" applyFill="1" applyBorder="1" applyAlignment="1">
      <alignment horizontal="left" vertical="top" wrapText="1"/>
    </xf>
    <xf numFmtId="164" fontId="5" fillId="3" borderId="4" xfId="4" applyNumberFormat="1" applyFont="1" applyFill="1" applyBorder="1" applyAlignment="1">
      <alignment horizontal="right" vertical="top"/>
    </xf>
    <xf numFmtId="165" fontId="5" fillId="5" borderId="4" xfId="4" applyNumberFormat="1" applyFont="1" applyFill="1" applyBorder="1" applyAlignment="1">
      <alignment horizontal="right" vertical="top"/>
    </xf>
    <xf numFmtId="164" fontId="5" fillId="0" borderId="4" xfId="4" applyNumberFormat="1" applyFont="1" applyBorder="1" applyAlignment="1">
      <alignment horizontal="right" vertical="top"/>
    </xf>
    <xf numFmtId="0" fontId="1" fillId="3" borderId="4" xfId="4" applyFont="1" applyFill="1" applyBorder="1" applyAlignment="1">
      <alignment horizontal="right" vertical="top" wrapText="1"/>
    </xf>
    <xf numFmtId="0" fontId="1" fillId="6" borderId="4" xfId="4" applyFont="1" applyFill="1" applyBorder="1" applyAlignment="1">
      <alignment horizontal="right" vertical="top" wrapText="1"/>
    </xf>
    <xf numFmtId="164" fontId="4" fillId="6" borderId="4" xfId="4" applyNumberFormat="1" applyFont="1" applyFill="1" applyBorder="1" applyAlignment="1">
      <alignment horizontal="right" vertical="top"/>
    </xf>
    <xf numFmtId="164" fontId="5" fillId="6" borderId="4" xfId="4" applyNumberFormat="1" applyFont="1" applyFill="1" applyBorder="1" applyAlignment="1">
      <alignment horizontal="right" vertical="top"/>
    </xf>
    <xf numFmtId="0" fontId="3" fillId="7" borderId="4" xfId="4" applyFont="1" applyFill="1" applyBorder="1" applyAlignment="1">
      <alignment horizontal="center" vertical="top" wrapText="1"/>
    </xf>
    <xf numFmtId="164" fontId="5" fillId="5" borderId="4" xfId="4" applyNumberFormat="1" applyFont="1" applyFill="1" applyBorder="1" applyAlignment="1">
      <alignment horizontal="right" vertical="top"/>
    </xf>
    <xf numFmtId="165" fontId="5" fillId="0" borderId="4" xfId="4" applyNumberFormat="1" applyFont="1" applyBorder="1" applyAlignment="1">
      <alignment horizontal="right" vertical="top"/>
    </xf>
    <xf numFmtId="0" fontId="1" fillId="6" borderId="4" xfId="4" applyFont="1" applyFill="1" applyBorder="1" applyAlignment="1">
      <alignment horizontal="center" vertical="top" wrapText="1"/>
    </xf>
    <xf numFmtId="0" fontId="1" fillId="7" borderId="4" xfId="4" applyFont="1" applyFill="1" applyBorder="1" applyAlignment="1">
      <alignment horizontal="left" vertical="top" wrapText="1"/>
    </xf>
    <xf numFmtId="164" fontId="4" fillId="7" borderId="4" xfId="4" applyNumberFormat="1" applyFont="1" applyFill="1" applyBorder="1" applyAlignment="1">
      <alignment horizontal="right" vertical="top"/>
    </xf>
    <xf numFmtId="0" fontId="3" fillId="2" borderId="4" xfId="4" applyFont="1" applyFill="1" applyBorder="1" applyAlignment="1">
      <alignment horizontal="left" vertical="top" wrapText="1"/>
    </xf>
    <xf numFmtId="164" fontId="6" fillId="2" borderId="4" xfId="4" applyNumberFormat="1" applyFont="1" applyFill="1" applyBorder="1" applyAlignment="1">
      <alignment horizontal="right" vertical="center"/>
    </xf>
    <xf numFmtId="0" fontId="7" fillId="10" borderId="13" xfId="1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/>
    </xf>
    <xf numFmtId="0" fontId="7" fillId="0" borderId="17" xfId="4" applyFont="1" applyBorder="1" applyAlignment="1">
      <alignment horizontal="center" vertical="center"/>
    </xf>
    <xf numFmtId="0" fontId="8" fillId="0" borderId="17" xfId="4" applyFont="1" applyBorder="1"/>
    <xf numFmtId="0" fontId="8" fillId="0" borderId="19" xfId="4" applyFont="1" applyBorder="1"/>
    <xf numFmtId="0" fontId="8" fillId="0" borderId="20" xfId="4" applyFont="1" applyBorder="1"/>
    <xf numFmtId="0" fontId="7" fillId="0" borderId="20" xfId="4" applyFont="1" applyBorder="1" applyAlignment="1">
      <alignment horizontal="center" vertical="center"/>
    </xf>
    <xf numFmtId="0" fontId="7" fillId="10" borderId="21" xfId="1" applyFont="1" applyBorder="1"/>
    <xf numFmtId="44" fontId="7" fillId="10" borderId="17" xfId="1" applyNumberFormat="1" applyFont="1" applyBorder="1" applyAlignment="1">
      <alignment horizontal="center"/>
    </xf>
    <xf numFmtId="0" fontId="8" fillId="0" borderId="18" xfId="4" applyFont="1" applyBorder="1"/>
    <xf numFmtId="44" fontId="7" fillId="0" borderId="17" xfId="5" applyFont="1" applyFill="1" applyBorder="1" applyAlignment="1">
      <alignment horizontal="center"/>
    </xf>
    <xf numFmtId="44" fontId="7" fillId="0" borderId="17" xfId="4" applyNumberFormat="1" applyFont="1" applyBorder="1"/>
    <xf numFmtId="44" fontId="15" fillId="0" borderId="0" xfId="4" applyNumberFormat="1"/>
    <xf numFmtId="0" fontId="8" fillId="0" borderId="22" xfId="4" applyFont="1" applyBorder="1"/>
    <xf numFmtId="44" fontId="8" fillId="5" borderId="17" xfId="5" applyFont="1" applyFill="1" applyBorder="1" applyAlignment="1">
      <alignment horizontal="center"/>
    </xf>
    <xf numFmtId="44" fontId="7" fillId="0" borderId="17" xfId="5" applyFont="1" applyBorder="1" applyAlignment="1">
      <alignment horizontal="center"/>
    </xf>
    <xf numFmtId="44" fontId="8" fillId="0" borderId="17" xfId="5" applyFont="1" applyBorder="1" applyAlignment="1">
      <alignment horizontal="center"/>
    </xf>
    <xf numFmtId="0" fontId="8" fillId="0" borderId="23" xfId="4" applyFont="1" applyBorder="1"/>
    <xf numFmtId="44" fontId="9" fillId="0" borderId="17" xfId="5" applyFont="1" applyBorder="1" applyAlignment="1">
      <alignment horizontal="center"/>
    </xf>
    <xf numFmtId="0" fontId="8" fillId="0" borderId="21" xfId="4" applyFont="1" applyBorder="1"/>
    <xf numFmtId="44" fontId="11" fillId="0" borderId="17" xfId="5" applyFont="1" applyBorder="1" applyAlignment="1">
      <alignment horizontal="center"/>
    </xf>
    <xf numFmtId="0" fontId="12" fillId="0" borderId="0" xfId="4" applyFont="1"/>
    <xf numFmtId="0" fontId="15" fillId="0" borderId="17" xfId="4" applyBorder="1" applyAlignment="1">
      <alignment horizontal="center"/>
    </xf>
    <xf numFmtId="9" fontId="8" fillId="0" borderId="21" xfId="4" applyNumberFormat="1" applyFont="1" applyBorder="1" applyAlignment="1">
      <alignment horizontal="center" vertical="center"/>
    </xf>
    <xf numFmtId="0" fontId="0" fillId="12" borderId="0" xfId="0" applyFill="1" applyAlignment="1"/>
    <xf numFmtId="44" fontId="8" fillId="0" borderId="17" xfId="5" applyFont="1" applyFill="1" applyBorder="1" applyAlignment="1">
      <alignment horizontal="center"/>
    </xf>
    <xf numFmtId="44" fontId="7" fillId="0" borderId="17" xfId="5" applyFont="1" applyBorder="1" applyAlignment="1">
      <alignment horizontal="center" vertical="center"/>
    </xf>
    <xf numFmtId="0" fontId="17" fillId="0" borderId="4" xfId="4" applyFont="1" applyBorder="1" applyAlignment="1">
      <alignment horizontal="left" vertical="top" wrapText="1"/>
    </xf>
    <xf numFmtId="164" fontId="0" fillId="0" borderId="0" xfId="0" applyNumberFormat="1" applyAlignment="1"/>
    <xf numFmtId="44" fontId="9" fillId="0" borderId="0" xfId="5" applyFont="1" applyFill="1" applyBorder="1" applyAlignment="1">
      <alignment horizontal="center"/>
    </xf>
    <xf numFmtId="44" fontId="8" fillId="0" borderId="0" xfId="5" applyFont="1" applyFill="1" applyBorder="1" applyAlignment="1">
      <alignment horizontal="center"/>
    </xf>
    <xf numFmtId="44" fontId="7" fillId="0" borderId="0" xfId="5" applyFont="1" applyFill="1" applyBorder="1" applyAlignment="1">
      <alignment horizontal="center" vertical="center"/>
    </xf>
    <xf numFmtId="44" fontId="16" fillId="0" borderId="0" xfId="0" applyNumberFormat="1" applyFont="1" applyAlignment="1"/>
    <xf numFmtId="44" fontId="0" fillId="0" borderId="0" xfId="5" applyFont="1" applyFill="1" applyBorder="1"/>
    <xf numFmtId="44" fontId="10" fillId="0" borderId="0" xfId="4" applyNumberFormat="1" applyFont="1"/>
    <xf numFmtId="0" fontId="0" fillId="0" borderId="17" xfId="0" applyBorder="1" applyAlignment="1"/>
    <xf numFmtId="44" fontId="16" fillId="0" borderId="17" xfId="4" applyNumberFormat="1" applyFont="1" applyBorder="1"/>
    <xf numFmtId="44" fontId="0" fillId="0" borderId="0" xfId="0" applyNumberFormat="1" applyAlignment="1"/>
    <xf numFmtId="166" fontId="4" fillId="7" borderId="4" xfId="4" applyNumberFormat="1" applyFont="1" applyFill="1" applyBorder="1" applyAlignment="1">
      <alignment horizontal="right" vertical="center"/>
    </xf>
    <xf numFmtId="166" fontId="4" fillId="6" borderId="4" xfId="4" applyNumberFormat="1" applyFont="1" applyFill="1" applyBorder="1" applyAlignment="1">
      <alignment horizontal="right" vertical="top"/>
    </xf>
    <xf numFmtId="0" fontId="18" fillId="0" borderId="0" xfId="0" applyFont="1" applyAlignment="1">
      <alignment wrapText="1"/>
    </xf>
    <xf numFmtId="44" fontId="8" fillId="11" borderId="17" xfId="5" applyFont="1" applyFill="1" applyBorder="1" applyAlignment="1">
      <alignment horizontal="center"/>
    </xf>
    <xf numFmtId="0" fontId="1" fillId="6" borderId="1" xfId="4" applyFont="1" applyFill="1" applyBorder="1" applyAlignment="1">
      <alignment horizontal="left" vertical="top" wrapText="1"/>
    </xf>
    <xf numFmtId="0" fontId="1" fillId="6" borderId="3" xfId="4" applyFont="1" applyFill="1" applyBorder="1" applyAlignment="1">
      <alignment horizontal="left" vertical="top" wrapText="1"/>
    </xf>
    <xf numFmtId="0" fontId="1" fillId="2" borderId="1" xfId="4" applyFont="1" applyFill="1" applyBorder="1" applyAlignment="1">
      <alignment horizontal="center" vertical="top" wrapText="1"/>
    </xf>
    <xf numFmtId="0" fontId="1" fillId="2" borderId="2" xfId="4" applyFont="1" applyFill="1" applyBorder="1" applyAlignment="1">
      <alignment horizontal="center" vertical="top" wrapText="1"/>
    </xf>
    <xf numFmtId="0" fontId="1" fillId="2" borderId="3" xfId="4" applyFont="1" applyFill="1" applyBorder="1" applyAlignment="1">
      <alignment horizontal="center" vertical="top" wrapText="1"/>
    </xf>
    <xf numFmtId="0" fontId="2" fillId="2" borderId="1" xfId="4" applyFont="1" applyFill="1" applyBorder="1" applyAlignment="1">
      <alignment horizontal="center" vertical="top" wrapText="1"/>
    </xf>
    <xf numFmtId="0" fontId="2" fillId="2" borderId="2" xfId="4" applyFont="1" applyFill="1" applyBorder="1" applyAlignment="1">
      <alignment horizontal="center" vertical="top" wrapText="1"/>
    </xf>
    <xf numFmtId="0" fontId="2" fillId="2" borderId="3" xfId="4" applyFont="1" applyFill="1" applyBorder="1" applyAlignment="1">
      <alignment horizontal="center" vertical="top" wrapText="1"/>
    </xf>
    <xf numFmtId="0" fontId="1" fillId="4" borderId="1" xfId="4" applyFont="1" applyFill="1" applyBorder="1" applyAlignment="1">
      <alignment horizontal="left" vertical="top" wrapText="1"/>
    </xf>
    <xf numFmtId="0" fontId="1" fillId="4" borderId="3" xfId="4" applyFont="1" applyFill="1" applyBorder="1" applyAlignment="1">
      <alignment horizontal="left" vertical="top" wrapText="1"/>
    </xf>
    <xf numFmtId="0" fontId="1" fillId="0" borderId="5" xfId="4" applyFont="1" applyBorder="1" applyAlignment="1">
      <alignment horizontal="center" vertical="center" wrapText="1"/>
    </xf>
    <xf numFmtId="0" fontId="1" fillId="0" borderId="6" xfId="4" applyFont="1" applyBorder="1" applyAlignment="1">
      <alignment horizontal="center" vertical="center" wrapText="1"/>
    </xf>
    <xf numFmtId="0" fontId="1" fillId="3" borderId="1" xfId="4" applyFont="1" applyFill="1" applyBorder="1" applyAlignment="1">
      <alignment horizontal="left" vertical="top" wrapText="1"/>
    </xf>
    <xf numFmtId="0" fontId="1" fillId="3" borderId="3" xfId="4" applyFont="1" applyFill="1" applyBorder="1" applyAlignment="1">
      <alignment horizontal="left" vertical="top" wrapText="1"/>
    </xf>
    <xf numFmtId="0" fontId="1" fillId="7" borderId="1" xfId="4" applyFont="1" applyFill="1" applyBorder="1" applyAlignment="1">
      <alignment horizontal="left" vertical="top" wrapText="1"/>
    </xf>
    <xf numFmtId="0" fontId="1" fillId="7" borderId="3" xfId="4" applyFont="1" applyFill="1" applyBorder="1" applyAlignment="1">
      <alignment horizontal="left" vertical="top" wrapText="1"/>
    </xf>
    <xf numFmtId="0" fontId="1" fillId="2" borderId="1" xfId="4" applyFont="1" applyFill="1" applyBorder="1" applyAlignment="1">
      <alignment horizontal="left" vertical="center" wrapText="1"/>
    </xf>
    <xf numFmtId="0" fontId="1" fillId="2" borderId="3" xfId="4" applyFont="1" applyFill="1" applyBorder="1" applyAlignment="1">
      <alignment horizontal="left" vertical="center" wrapText="1"/>
    </xf>
    <xf numFmtId="0" fontId="1" fillId="7" borderId="1" xfId="4" applyFont="1" applyFill="1" applyBorder="1" applyAlignment="1">
      <alignment horizontal="left" vertical="center" wrapText="1"/>
    </xf>
    <xf numFmtId="0" fontId="1" fillId="7" borderId="3" xfId="4" applyFont="1" applyFill="1" applyBorder="1" applyAlignment="1">
      <alignment horizontal="left" vertical="center" wrapText="1"/>
    </xf>
    <xf numFmtId="0" fontId="1" fillId="0" borderId="7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/>
    </xf>
    <xf numFmtId="0" fontId="8" fillId="0" borderId="17" xfId="4" applyFont="1" applyBorder="1" applyAlignment="1">
      <alignment horizontal="left" vertical="center" wrapText="1"/>
    </xf>
    <xf numFmtId="44" fontId="7" fillId="0" borderId="17" xfId="5" applyFont="1" applyBorder="1" applyAlignment="1">
      <alignment horizontal="center" vertical="center"/>
    </xf>
    <xf numFmtId="0" fontId="8" fillId="0" borderId="19" xfId="4" applyFont="1" applyBorder="1" applyAlignment="1">
      <alignment horizontal="left"/>
    </xf>
    <xf numFmtId="0" fontId="7" fillId="0" borderId="15" xfId="4" applyFont="1" applyBorder="1" applyAlignment="1">
      <alignment horizontal="left"/>
    </xf>
    <xf numFmtId="0" fontId="7" fillId="8" borderId="8" xfId="2" applyFont="1" applyBorder="1" applyAlignment="1">
      <alignment horizontal="center" vertical="center"/>
    </xf>
    <xf numFmtId="0" fontId="7" fillId="8" borderId="9" xfId="2" applyFont="1" applyBorder="1" applyAlignment="1">
      <alignment horizontal="center" vertical="center"/>
    </xf>
    <xf numFmtId="0" fontId="7" fillId="8" borderId="10" xfId="2" applyFont="1" applyBorder="1" applyAlignment="1">
      <alignment horizontal="center" vertical="center"/>
    </xf>
    <xf numFmtId="0" fontId="7" fillId="8" borderId="0" xfId="2" applyFont="1" applyBorder="1" applyAlignment="1">
      <alignment horizontal="center" vertical="center"/>
    </xf>
    <xf numFmtId="0" fontId="7" fillId="8" borderId="11" xfId="2" applyFont="1" applyBorder="1" applyAlignment="1">
      <alignment horizontal="center" vertical="center"/>
    </xf>
    <xf numFmtId="0" fontId="7" fillId="8" borderId="12" xfId="2" applyFont="1" applyBorder="1" applyAlignment="1">
      <alignment horizontal="center" vertical="center"/>
    </xf>
    <xf numFmtId="0" fontId="7" fillId="0" borderId="15" xfId="4" applyFont="1" applyBorder="1" applyAlignment="1">
      <alignment horizontal="center" vertical="center"/>
    </xf>
    <xf numFmtId="0" fontId="8" fillId="0" borderId="15" xfId="4" applyFont="1" applyBorder="1" applyAlignment="1">
      <alignment horizontal="left" vertical="center"/>
    </xf>
    <xf numFmtId="0" fontId="8" fillId="0" borderId="17" xfId="4" applyFont="1" applyBorder="1" applyAlignment="1">
      <alignment horizontal="left"/>
    </xf>
    <xf numFmtId="0" fontId="7" fillId="0" borderId="17" xfId="4" applyFont="1" applyBorder="1" applyAlignment="1">
      <alignment horizontal="center"/>
    </xf>
    <xf numFmtId="0" fontId="7" fillId="9" borderId="13" xfId="3" applyFont="1" applyBorder="1" applyAlignment="1">
      <alignment horizontal="center" vertical="center"/>
    </xf>
    <xf numFmtId="0" fontId="7" fillId="9" borderId="14" xfId="3" applyFont="1" applyBorder="1" applyAlignment="1">
      <alignment horizontal="center" vertical="center"/>
    </xf>
    <xf numFmtId="0" fontId="8" fillId="0" borderId="13" xfId="4" applyFont="1" applyBorder="1" applyAlignment="1">
      <alignment horizontal="center"/>
    </xf>
    <xf numFmtId="0" fontId="8" fillId="0" borderId="14" xfId="4" applyFont="1" applyBorder="1" applyAlignment="1">
      <alignment horizontal="center"/>
    </xf>
    <xf numFmtId="0" fontId="8" fillId="0" borderId="9" xfId="4" applyFont="1" applyBorder="1" applyAlignment="1">
      <alignment horizontal="center"/>
    </xf>
    <xf numFmtId="0" fontId="7" fillId="10" borderId="15" xfId="1" applyFont="1" applyBorder="1" applyAlignment="1">
      <alignment horizontal="center" vertical="center"/>
    </xf>
  </cellXfs>
  <cellStyles count="6">
    <cellStyle name="40% - Colore 1" xfId="1" builtinId="31"/>
    <cellStyle name="40% - Colore 3" xfId="2" builtinId="39"/>
    <cellStyle name="40% - Colore 4" xfId="3" builtinId="43"/>
    <cellStyle name="Normale" xfId="0" builtinId="0"/>
    <cellStyle name="Normale 2" xfId="4" xr:uid="{00000000-0005-0000-0000-000031000000}"/>
    <cellStyle name="Valuta" xfId="5" builtinId="4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2:U33"/>
  <sheetViews>
    <sheetView tabSelected="1" topLeftCell="A9" workbookViewId="0">
      <selection activeCell="B22" sqref="B22:I22"/>
    </sheetView>
  </sheetViews>
  <sheetFormatPr defaultColWidth="9" defaultRowHeight="14.4"/>
  <cols>
    <col min="9" max="9" width="29.6640625" customWidth="1"/>
    <col min="11" max="11" width="20.44140625" customWidth="1"/>
    <col min="12" max="12" width="20.88671875" customWidth="1"/>
    <col min="13" max="13" width="15.6640625" customWidth="1"/>
    <col min="16" max="16" width="24.5546875" customWidth="1"/>
    <col min="18" max="18" width="12.6640625" customWidth="1"/>
    <col min="19" max="19" width="52.44140625" customWidth="1"/>
    <col min="21" max="21" width="14.109375" customWidth="1"/>
    <col min="22" max="22" width="11" customWidth="1"/>
  </cols>
  <sheetData>
    <row r="2" spans="1:21">
      <c r="A2" s="90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21">
      <c r="A3" s="92"/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21">
      <c r="A4" s="94"/>
      <c r="B4" s="95"/>
      <c r="C4" s="95"/>
      <c r="D4" s="95"/>
      <c r="E4" s="95"/>
      <c r="F4" s="95"/>
      <c r="G4" s="95"/>
      <c r="H4" s="95"/>
      <c r="I4" s="95"/>
      <c r="J4" s="95"/>
      <c r="K4" s="95"/>
    </row>
    <row r="5" spans="1:21" ht="17.399999999999999">
      <c r="A5" s="100" t="s">
        <v>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</row>
    <row r="6" spans="1:21" ht="18">
      <c r="A6" s="102"/>
      <c r="B6" s="103"/>
      <c r="C6" s="103"/>
      <c r="D6" s="103"/>
      <c r="E6" s="103"/>
      <c r="F6" s="103"/>
      <c r="G6" s="103"/>
      <c r="H6" s="103"/>
      <c r="I6" s="103"/>
      <c r="J6" s="103"/>
      <c r="K6" s="104"/>
      <c r="R6" s="34"/>
    </row>
    <row r="7" spans="1:21" ht="17.399999999999999">
      <c r="A7" s="22" t="s">
        <v>2</v>
      </c>
      <c r="B7" s="105" t="s">
        <v>3</v>
      </c>
      <c r="C7" s="105"/>
      <c r="D7" s="105"/>
      <c r="E7" s="105"/>
      <c r="F7" s="105"/>
      <c r="G7" s="105"/>
      <c r="H7" s="105"/>
      <c r="I7" s="105"/>
      <c r="J7" s="29"/>
      <c r="K7" s="30"/>
      <c r="R7" s="34"/>
    </row>
    <row r="8" spans="1:21" ht="18">
      <c r="A8" s="23" t="s">
        <v>4</v>
      </c>
      <c r="B8" s="85" t="s">
        <v>5</v>
      </c>
      <c r="C8" s="85"/>
      <c r="D8" s="85"/>
      <c r="E8" s="85"/>
      <c r="F8" s="85"/>
      <c r="G8" s="85"/>
      <c r="H8" s="85"/>
      <c r="I8" s="85"/>
      <c r="J8" s="31"/>
      <c r="K8" s="32">
        <f>K9+K25+K10</f>
        <v>774065.28</v>
      </c>
      <c r="L8" s="33">
        <f>K8-K10</f>
        <v>773815.28</v>
      </c>
      <c r="M8" s="34" t="s">
        <v>6</v>
      </c>
      <c r="R8" s="34"/>
    </row>
    <row r="9" spans="1:21" ht="39.75" customHeight="1">
      <c r="A9" s="24" t="s">
        <v>7</v>
      </c>
      <c r="B9" s="86" t="s">
        <v>8</v>
      </c>
      <c r="C9" s="86"/>
      <c r="D9" s="86"/>
      <c r="E9" s="86"/>
      <c r="F9" s="86"/>
      <c r="G9" s="86"/>
      <c r="H9" s="86"/>
      <c r="I9" s="86"/>
      <c r="J9" s="35"/>
      <c r="K9" s="48">
        <v>650400.28</v>
      </c>
      <c r="R9" s="34"/>
    </row>
    <row r="10" spans="1:21" ht="18">
      <c r="A10" s="24" t="s">
        <v>9</v>
      </c>
      <c r="B10" s="98" t="s">
        <v>10</v>
      </c>
      <c r="C10" s="98"/>
      <c r="D10" s="98"/>
      <c r="E10" s="98"/>
      <c r="F10" s="98"/>
      <c r="G10" s="98"/>
      <c r="H10" s="98"/>
      <c r="I10" s="98"/>
      <c r="J10" s="35"/>
      <c r="K10" s="36">
        <v>250</v>
      </c>
      <c r="R10" s="34"/>
    </row>
    <row r="11" spans="1:21" ht="18">
      <c r="A11" s="24" t="s">
        <v>11</v>
      </c>
      <c r="B11" s="99" t="s">
        <v>12</v>
      </c>
      <c r="C11" s="99"/>
      <c r="D11" s="99"/>
      <c r="E11" s="99"/>
      <c r="F11" s="99"/>
      <c r="G11" s="99"/>
      <c r="H11" s="99"/>
      <c r="I11" s="99"/>
      <c r="J11" s="35"/>
      <c r="K11" s="37"/>
      <c r="P11" s="52"/>
      <c r="R11" s="34"/>
      <c r="S11" s="53"/>
    </row>
    <row r="12" spans="1:21" ht="18">
      <c r="A12" s="25"/>
      <c r="B12" s="98" t="s">
        <v>13</v>
      </c>
      <c r="C12" s="98"/>
      <c r="D12" s="98"/>
      <c r="E12" s="98"/>
      <c r="F12" s="98"/>
      <c r="G12" s="98"/>
      <c r="H12" s="98"/>
      <c r="I12" s="98"/>
      <c r="J12" s="35"/>
      <c r="K12" s="38">
        <v>8000</v>
      </c>
      <c r="P12" s="52"/>
      <c r="R12" s="34"/>
      <c r="S12" s="54"/>
      <c r="U12" s="34"/>
    </row>
    <row r="13" spans="1:21" ht="18">
      <c r="A13" s="26"/>
      <c r="B13" s="88" t="s">
        <v>67</v>
      </c>
      <c r="C13" s="88"/>
      <c r="D13" s="88"/>
      <c r="E13" s="88"/>
      <c r="F13" s="88"/>
      <c r="G13" s="88"/>
      <c r="H13" s="88"/>
      <c r="I13" s="88"/>
      <c r="J13" s="25"/>
      <c r="K13" s="38">
        <v>1600</v>
      </c>
      <c r="P13" s="52"/>
      <c r="R13" s="34"/>
    </row>
    <row r="14" spans="1:21" ht="18">
      <c r="A14" s="26"/>
      <c r="B14" s="88" t="s">
        <v>73</v>
      </c>
      <c r="C14" s="88"/>
      <c r="D14" s="88"/>
      <c r="E14" s="88"/>
      <c r="F14" s="88"/>
      <c r="G14" s="88"/>
      <c r="H14" s="88"/>
      <c r="I14" s="88"/>
      <c r="J14" s="25"/>
      <c r="K14" s="38">
        <v>11700</v>
      </c>
      <c r="P14" s="52"/>
      <c r="R14" s="34"/>
    </row>
    <row r="15" spans="1:21" ht="18">
      <c r="A15" s="26"/>
      <c r="B15" s="88" t="s">
        <v>68</v>
      </c>
      <c r="C15" s="88"/>
      <c r="D15" s="88"/>
      <c r="E15" s="88"/>
      <c r="F15" s="88"/>
      <c r="G15" s="88"/>
      <c r="H15" s="88"/>
      <c r="I15" s="88"/>
      <c r="J15" s="39"/>
      <c r="K15" s="38">
        <v>300</v>
      </c>
      <c r="P15" s="52"/>
      <c r="R15" s="34"/>
    </row>
    <row r="16" spans="1:21" ht="18">
      <c r="A16" s="26"/>
      <c r="B16" s="88" t="s">
        <v>14</v>
      </c>
      <c r="C16" s="88"/>
      <c r="D16" s="88"/>
      <c r="E16" s="88"/>
      <c r="F16" s="88"/>
      <c r="G16" s="88"/>
      <c r="H16" s="88"/>
      <c r="I16" s="88"/>
      <c r="J16" s="39"/>
      <c r="K16" s="38">
        <v>10000</v>
      </c>
      <c r="P16" s="52"/>
      <c r="R16" s="55"/>
    </row>
    <row r="17" spans="1:21" ht="18">
      <c r="A17" s="26"/>
      <c r="B17" s="88" t="s">
        <v>15</v>
      </c>
      <c r="C17" s="88"/>
      <c r="D17" s="88"/>
      <c r="E17" s="88"/>
      <c r="F17" s="88"/>
      <c r="G17" s="88"/>
      <c r="H17" s="88"/>
      <c r="I17" s="88"/>
      <c r="J17" s="39"/>
      <c r="K17" s="38">
        <v>6500</v>
      </c>
      <c r="P17" s="52"/>
      <c r="R17" s="55"/>
      <c r="U17" s="34"/>
    </row>
    <row r="18" spans="1:21" ht="18">
      <c r="A18" s="26"/>
      <c r="B18" s="88" t="s">
        <v>69</v>
      </c>
      <c r="C18" s="88"/>
      <c r="D18" s="88"/>
      <c r="E18" s="88"/>
      <c r="F18" s="88"/>
      <c r="G18" s="88"/>
      <c r="H18" s="88"/>
      <c r="I18" s="88"/>
      <c r="J18" s="39"/>
      <c r="K18" s="36">
        <v>10000</v>
      </c>
      <c r="P18" s="52"/>
      <c r="R18" s="55"/>
      <c r="U18" s="34"/>
    </row>
    <row r="19" spans="1:21" ht="18">
      <c r="A19" s="26"/>
      <c r="B19" s="88" t="s">
        <v>16</v>
      </c>
      <c r="C19" s="88"/>
      <c r="D19" s="88"/>
      <c r="E19" s="88"/>
      <c r="F19" s="88"/>
      <c r="G19" s="88"/>
      <c r="H19" s="88"/>
      <c r="I19" s="88"/>
      <c r="J19" s="39"/>
      <c r="K19" s="36">
        <v>3500</v>
      </c>
      <c r="P19" s="52"/>
      <c r="R19" s="55"/>
      <c r="U19" s="34"/>
    </row>
    <row r="20" spans="1:21" ht="18">
      <c r="A20" s="26"/>
      <c r="B20" s="88" t="s">
        <v>66</v>
      </c>
      <c r="C20" s="88"/>
      <c r="D20" s="88"/>
      <c r="E20" s="88"/>
      <c r="F20" s="88"/>
      <c r="G20" s="88"/>
      <c r="H20" s="88"/>
      <c r="I20" s="88"/>
      <c r="J20" s="39"/>
      <c r="K20" s="47">
        <v>3000</v>
      </c>
      <c r="P20" s="52"/>
      <c r="R20" s="34"/>
    </row>
    <row r="21" spans="1:21" ht="18">
      <c r="A21" s="26"/>
      <c r="B21" s="88" t="s">
        <v>76</v>
      </c>
      <c r="C21" s="88"/>
      <c r="D21" s="88"/>
      <c r="E21" s="88"/>
      <c r="F21" s="88"/>
      <c r="G21" s="88"/>
      <c r="H21" s="88"/>
      <c r="I21" s="88"/>
      <c r="J21" s="39"/>
      <c r="K21" s="38">
        <v>9000</v>
      </c>
      <c r="P21" s="51"/>
    </row>
    <row r="22" spans="1:21" ht="18">
      <c r="A22" s="26"/>
      <c r="B22" s="88" t="s">
        <v>64</v>
      </c>
      <c r="C22" s="88"/>
      <c r="D22" s="88"/>
      <c r="E22" s="88"/>
      <c r="F22" s="88"/>
      <c r="G22" s="88"/>
      <c r="H22" s="88"/>
      <c r="I22" s="88"/>
      <c r="J22" s="39"/>
      <c r="K22" s="40">
        <v>2000</v>
      </c>
      <c r="P22" s="51"/>
    </row>
    <row r="23" spans="1:21" ht="18">
      <c r="A23" s="26"/>
      <c r="B23" s="88" t="s">
        <v>65</v>
      </c>
      <c r="C23" s="88"/>
      <c r="D23" s="88"/>
      <c r="E23" s="88"/>
      <c r="F23" s="88"/>
      <c r="G23" s="88"/>
      <c r="H23" s="88"/>
      <c r="I23" s="88"/>
      <c r="J23" s="39"/>
      <c r="K23" s="40">
        <v>45815</v>
      </c>
      <c r="P23" s="51"/>
    </row>
    <row r="24" spans="1:21" ht="18">
      <c r="A24" s="26"/>
      <c r="B24" s="88" t="s">
        <v>17</v>
      </c>
      <c r="C24" s="88"/>
      <c r="D24" s="88"/>
      <c r="E24" s="88"/>
      <c r="F24" s="88"/>
      <c r="G24" s="88"/>
      <c r="H24" s="88"/>
      <c r="I24" s="88"/>
      <c r="J24" s="39"/>
      <c r="K24" s="40">
        <v>12000</v>
      </c>
      <c r="P24" s="56"/>
    </row>
    <row r="25" spans="1:21" ht="18">
      <c r="A25" s="27"/>
      <c r="B25" s="89" t="s">
        <v>18</v>
      </c>
      <c r="C25" s="89"/>
      <c r="D25" s="89"/>
      <c r="E25" s="89"/>
      <c r="F25" s="89"/>
      <c r="G25" s="89"/>
      <c r="H25" s="89"/>
      <c r="I25" s="89"/>
      <c r="J25" s="41"/>
      <c r="K25" s="42">
        <f>SUM(K12:K24)</f>
        <v>123415</v>
      </c>
    </row>
    <row r="26" spans="1:21" ht="37.5" customHeight="1">
      <c r="A26" s="28" t="s">
        <v>19</v>
      </c>
      <c r="B26" s="96" t="s">
        <v>20</v>
      </c>
      <c r="C26" s="96"/>
      <c r="D26" s="96"/>
      <c r="E26" s="96"/>
      <c r="F26" s="96"/>
      <c r="G26" s="96"/>
      <c r="H26" s="96"/>
      <c r="I26" s="96"/>
      <c r="J26" s="41"/>
      <c r="K26" s="63">
        <f>K8*2/100</f>
        <v>15481.3056</v>
      </c>
      <c r="L26" s="43" t="s">
        <v>71</v>
      </c>
      <c r="M26" s="62" t="s">
        <v>75</v>
      </c>
      <c r="P26" s="34"/>
    </row>
    <row r="27" spans="1:21" ht="18">
      <c r="A27" s="28" t="s">
        <v>21</v>
      </c>
      <c r="B27" s="96" t="s">
        <v>22</v>
      </c>
      <c r="C27" s="96"/>
      <c r="D27" s="96"/>
      <c r="E27" s="96"/>
      <c r="F27" s="96"/>
      <c r="G27" s="96"/>
      <c r="H27" s="96"/>
      <c r="I27" s="96"/>
      <c r="J27" s="41"/>
      <c r="K27" s="44"/>
      <c r="L27" s="46">
        <v>814750</v>
      </c>
      <c r="M27" s="59">
        <f>K32-L27</f>
        <v>13542.349599999958</v>
      </c>
    </row>
    <row r="28" spans="1:21" ht="18">
      <c r="A28" s="28" t="s">
        <v>23</v>
      </c>
      <c r="B28" s="97" t="s">
        <v>72</v>
      </c>
      <c r="C28" s="97"/>
      <c r="D28" s="97"/>
      <c r="E28" s="97"/>
      <c r="F28" s="97"/>
      <c r="G28" s="97"/>
      <c r="H28" s="97"/>
      <c r="I28" s="97"/>
      <c r="J28" s="45">
        <v>0.05</v>
      </c>
      <c r="K28" s="38">
        <f>L8*5%</f>
        <v>38690.764000000003</v>
      </c>
    </row>
    <row r="29" spans="1:21" ht="18">
      <c r="A29" s="28" t="s">
        <v>24</v>
      </c>
      <c r="B29" s="97" t="s">
        <v>25</v>
      </c>
      <c r="C29" s="97"/>
      <c r="D29" s="97"/>
      <c r="E29" s="97"/>
      <c r="F29" s="97"/>
      <c r="G29" s="97"/>
      <c r="H29" s="97"/>
      <c r="I29" s="97"/>
      <c r="J29" s="45">
        <v>0.22</v>
      </c>
      <c r="K29" s="36">
        <f>K10*22%</f>
        <v>55</v>
      </c>
      <c r="L29" s="34"/>
      <c r="P29" s="34"/>
      <c r="R29" s="34"/>
    </row>
    <row r="30" spans="1:21">
      <c r="B30" t="s">
        <v>26</v>
      </c>
      <c r="K30" s="87">
        <f>K8+K28+K29</f>
        <v>812811.04399999999</v>
      </c>
      <c r="R30" s="34"/>
    </row>
    <row r="31" spans="1:21">
      <c r="K31" s="87"/>
      <c r="L31" s="59">
        <f>K26*8.5/100</f>
        <v>1315.9109760000001</v>
      </c>
      <c r="R31" s="34"/>
    </row>
    <row r="32" spans="1:21">
      <c r="B32" s="57" t="s">
        <v>74</v>
      </c>
      <c r="C32" s="57"/>
      <c r="D32" s="57"/>
      <c r="E32" s="57"/>
      <c r="F32" s="57"/>
      <c r="G32" s="57"/>
      <c r="H32" s="57"/>
      <c r="I32" s="57"/>
      <c r="J32" s="57"/>
      <c r="K32" s="58">
        <f>K30+K26</f>
        <v>828292.34959999996</v>
      </c>
      <c r="L32" s="34"/>
    </row>
    <row r="33" spans="11:11">
      <c r="K33" s="34"/>
    </row>
  </sheetData>
  <mergeCells count="27">
    <mergeCell ref="A2:K4"/>
    <mergeCell ref="B26:I26"/>
    <mergeCell ref="B27:I27"/>
    <mergeCell ref="B28:I28"/>
    <mergeCell ref="B29:I29"/>
    <mergeCell ref="B16:I16"/>
    <mergeCell ref="B17:I17"/>
    <mergeCell ref="B18:I18"/>
    <mergeCell ref="B19:I19"/>
    <mergeCell ref="B10:I10"/>
    <mergeCell ref="B11:I11"/>
    <mergeCell ref="B12:I12"/>
    <mergeCell ref="B13:I13"/>
    <mergeCell ref="A5:K5"/>
    <mergeCell ref="A6:K6"/>
    <mergeCell ref="B7:I7"/>
    <mergeCell ref="B8:I8"/>
    <mergeCell ref="B9:I9"/>
    <mergeCell ref="K30:K31"/>
    <mergeCell ref="B20:I20"/>
    <mergeCell ref="B21:I21"/>
    <mergeCell ref="B24:I24"/>
    <mergeCell ref="B23:I23"/>
    <mergeCell ref="B25:I25"/>
    <mergeCell ref="B14:I14"/>
    <mergeCell ref="B22:I22"/>
    <mergeCell ref="B15:I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EF8E8-F2D3-469E-8531-77D0D7737688}">
  <dimension ref="A3:G29"/>
  <sheetViews>
    <sheetView topLeftCell="A15" workbookViewId="0">
      <selection activeCell="D26" sqref="D26"/>
    </sheetView>
  </sheetViews>
  <sheetFormatPr defaultRowHeight="14.4"/>
  <cols>
    <col min="1" max="1" width="15" customWidth="1"/>
    <col min="2" max="2" width="14.109375" customWidth="1"/>
    <col min="3" max="3" width="46.33203125" customWidth="1"/>
    <col min="4" max="4" width="22.6640625" customWidth="1"/>
    <col min="7" max="7" width="10.5546875" bestFit="1" customWidth="1"/>
  </cols>
  <sheetData>
    <row r="3" spans="1:7" ht="15.6">
      <c r="A3" s="66" t="s">
        <v>27</v>
      </c>
      <c r="B3" s="67"/>
      <c r="C3" s="67"/>
      <c r="D3" s="68"/>
    </row>
    <row r="4" spans="1:7" ht="16.2">
      <c r="A4" s="69" t="s">
        <v>28</v>
      </c>
      <c r="B4" s="70"/>
      <c r="C4" s="71"/>
      <c r="D4" s="1" t="s">
        <v>29</v>
      </c>
    </row>
    <row r="5" spans="1:7" ht="44.25" customHeight="1">
      <c r="A5" s="49" t="s">
        <v>70</v>
      </c>
      <c r="B5" s="3">
        <v>1</v>
      </c>
      <c r="C5" s="4" t="s">
        <v>30</v>
      </c>
      <c r="D5" s="5">
        <v>773815.28</v>
      </c>
    </row>
    <row r="6" spans="1:7" ht="15.6">
      <c r="A6" s="6" t="s">
        <v>31</v>
      </c>
      <c r="B6" s="72" t="s">
        <v>32</v>
      </c>
      <c r="C6" s="73"/>
      <c r="D6" s="7">
        <v>773815.28</v>
      </c>
    </row>
    <row r="7" spans="1:7" ht="39" customHeight="1">
      <c r="A7" s="74" t="s">
        <v>2</v>
      </c>
      <c r="B7" s="3">
        <v>2</v>
      </c>
      <c r="C7" s="4" t="s">
        <v>33</v>
      </c>
      <c r="D7" s="8">
        <v>250</v>
      </c>
    </row>
    <row r="8" spans="1:7" ht="30.75" customHeight="1">
      <c r="A8" s="75"/>
      <c r="B8" s="3">
        <v>3</v>
      </c>
      <c r="C8" s="4" t="s">
        <v>34</v>
      </c>
      <c r="D8" s="15">
        <v>650400.28</v>
      </c>
    </row>
    <row r="9" spans="1:7" ht="15.6">
      <c r="A9" s="10" t="s">
        <v>35</v>
      </c>
      <c r="B9" s="76" t="s">
        <v>36</v>
      </c>
      <c r="C9" s="77"/>
      <c r="D9" s="7">
        <f>D8+D7</f>
        <v>650650.28</v>
      </c>
    </row>
    <row r="10" spans="1:7" ht="15.6">
      <c r="A10" s="11" t="s">
        <v>37</v>
      </c>
      <c r="B10" s="64" t="s">
        <v>38</v>
      </c>
      <c r="C10" s="65"/>
      <c r="D10" s="12">
        <f>D6+D7</f>
        <v>774065.28</v>
      </c>
    </row>
    <row r="11" spans="1:7" ht="49.5" customHeight="1">
      <c r="A11" s="74" t="s">
        <v>11</v>
      </c>
      <c r="B11" s="3">
        <v>4</v>
      </c>
      <c r="C11" s="4" t="s">
        <v>39</v>
      </c>
      <c r="D11" s="9">
        <f>D10/5</f>
        <v>154813.05600000001</v>
      </c>
    </row>
    <row r="12" spans="1:7" ht="41.25" customHeight="1">
      <c r="A12" s="75"/>
      <c r="B12" s="3">
        <v>5</v>
      </c>
      <c r="C12" s="4" t="s">
        <v>40</v>
      </c>
      <c r="D12" s="9">
        <f>D10/5</f>
        <v>154813.05600000001</v>
      </c>
    </row>
    <row r="13" spans="1:7" ht="15.6">
      <c r="A13" s="11" t="s">
        <v>41</v>
      </c>
      <c r="B13" s="64" t="s">
        <v>42</v>
      </c>
      <c r="C13" s="65"/>
      <c r="D13" s="13">
        <f>D11+D12</f>
        <v>309626.11200000002</v>
      </c>
    </row>
    <row r="14" spans="1:7" ht="46.8">
      <c r="A14" s="14" t="s">
        <v>43</v>
      </c>
      <c r="B14" s="82" t="s">
        <v>44</v>
      </c>
      <c r="C14" s="83"/>
      <c r="D14" s="60">
        <f>D6+D7+D11+D12</f>
        <v>1083691.392</v>
      </c>
    </row>
    <row r="15" spans="1:7" ht="64.5" customHeight="1">
      <c r="A15" s="74" t="s">
        <v>19</v>
      </c>
      <c r="B15" s="3">
        <v>6</v>
      </c>
      <c r="C15" s="4" t="s">
        <v>45</v>
      </c>
      <c r="D15" s="9">
        <v>1000</v>
      </c>
    </row>
    <row r="16" spans="1:7" ht="63" customHeight="1">
      <c r="A16" s="84"/>
      <c r="B16" s="3">
        <v>7</v>
      </c>
      <c r="C16" s="2" t="s">
        <v>46</v>
      </c>
      <c r="D16" s="15">
        <f>(D6+D7)*2/100 * (80/100)</f>
        <v>12385.04448</v>
      </c>
      <c r="G16" s="50"/>
    </row>
    <row r="17" spans="1:4" ht="73.5" customHeight="1">
      <c r="A17" s="84"/>
      <c r="B17" s="3">
        <v>8</v>
      </c>
      <c r="C17" s="2" t="s">
        <v>47</v>
      </c>
      <c r="D17" s="15">
        <f>(D6+D7)*2/100 *(20/100)</f>
        <v>3096.2611200000001</v>
      </c>
    </row>
    <row r="18" spans="1:4" ht="40.5" customHeight="1">
      <c r="A18" s="84"/>
      <c r="B18" s="3">
        <v>9</v>
      </c>
      <c r="C18" s="4" t="s">
        <v>48</v>
      </c>
      <c r="D18" s="16">
        <v>0</v>
      </c>
    </row>
    <row r="19" spans="1:4" ht="15.6">
      <c r="A19" s="84"/>
      <c r="B19" s="3">
        <v>10</v>
      </c>
      <c r="C19" s="4" t="s">
        <v>49</v>
      </c>
      <c r="D19" s="8">
        <v>660</v>
      </c>
    </row>
    <row r="20" spans="1:4" ht="15.6">
      <c r="A20" s="75"/>
      <c r="B20" s="3">
        <v>11</v>
      </c>
      <c r="C20" s="4" t="s">
        <v>50</v>
      </c>
      <c r="D20" s="9">
        <v>10000</v>
      </c>
    </row>
    <row r="21" spans="1:4" ht="15.6">
      <c r="A21" s="17" t="s">
        <v>51</v>
      </c>
      <c r="B21" s="64" t="s">
        <v>52</v>
      </c>
      <c r="C21" s="65"/>
      <c r="D21" s="61">
        <f>D15+D16+D17+D18+D19+D20</f>
        <v>27141.3056</v>
      </c>
    </row>
    <row r="22" spans="1:4" ht="46.5" customHeight="1">
      <c r="A22" s="74" t="s">
        <v>21</v>
      </c>
      <c r="B22" s="3">
        <v>12</v>
      </c>
      <c r="C22" s="4" t="s">
        <v>53</v>
      </c>
      <c r="D22" s="9">
        <f>D5*5/100</f>
        <v>38690.764000000003</v>
      </c>
    </row>
    <row r="23" spans="1:4" ht="49.5" customHeight="1">
      <c r="A23" s="84"/>
      <c r="B23" s="3">
        <v>13</v>
      </c>
      <c r="C23" s="4" t="s">
        <v>54</v>
      </c>
      <c r="D23" s="9">
        <f>D11*5/100</f>
        <v>7740.6527999999998</v>
      </c>
    </row>
    <row r="24" spans="1:4" ht="15.6">
      <c r="A24" s="84"/>
      <c r="B24" s="3">
        <v>14</v>
      </c>
      <c r="C24" s="4" t="s">
        <v>55</v>
      </c>
      <c r="D24" s="9">
        <f>D12*5/100</f>
        <v>7740.6527999999998</v>
      </c>
    </row>
    <row r="25" spans="1:4" ht="15.6">
      <c r="A25" s="84"/>
      <c r="B25" s="3">
        <v>15</v>
      </c>
      <c r="C25" s="4" t="s">
        <v>56</v>
      </c>
      <c r="D25" s="8">
        <f>D7*22/100</f>
        <v>55</v>
      </c>
    </row>
    <row r="26" spans="1:4" ht="36.75" customHeight="1">
      <c r="A26" s="75"/>
      <c r="B26" s="3">
        <v>16</v>
      </c>
      <c r="C26" s="4" t="s">
        <v>57</v>
      </c>
      <c r="D26" s="15">
        <f xml:space="preserve"> D16*8.5/100</f>
        <v>1052.7287808000001</v>
      </c>
    </row>
    <row r="27" spans="1:4" ht="15.6">
      <c r="A27" s="17" t="s">
        <v>58</v>
      </c>
      <c r="B27" s="64" t="s">
        <v>59</v>
      </c>
      <c r="C27" s="65"/>
      <c r="D27" s="61">
        <v>55279.79</v>
      </c>
    </row>
    <row r="28" spans="1:4" ht="15.6">
      <c r="A28" s="18" t="s">
        <v>60</v>
      </c>
      <c r="B28" s="78" t="s">
        <v>61</v>
      </c>
      <c r="C28" s="79"/>
      <c r="D28" s="19">
        <v>82421.09</v>
      </c>
    </row>
    <row r="29" spans="1:4" ht="46.8">
      <c r="A29" s="20" t="s">
        <v>62</v>
      </c>
      <c r="B29" s="80" t="s">
        <v>63</v>
      </c>
      <c r="C29" s="81"/>
      <c r="D29" s="21">
        <v>1116112.49</v>
      </c>
    </row>
  </sheetData>
  <mergeCells count="15">
    <mergeCell ref="B27:C27"/>
    <mergeCell ref="B28:C28"/>
    <mergeCell ref="B29:C29"/>
    <mergeCell ref="A11:A12"/>
    <mergeCell ref="B13:C13"/>
    <mergeCell ref="B14:C14"/>
    <mergeCell ref="A15:A20"/>
    <mergeCell ref="B21:C21"/>
    <mergeCell ref="A22:A26"/>
    <mergeCell ref="B10:C10"/>
    <mergeCell ref="A3:D3"/>
    <mergeCell ref="A4:C4"/>
    <mergeCell ref="B6:C6"/>
    <mergeCell ref="A7:A8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quadro generale</vt:lpstr>
      <vt:lpstr>Prospetto economico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Stefania Mallica</cp:lastModifiedBy>
  <dcterms:created xsi:type="dcterms:W3CDTF">2026-04-23T06:58:24Z</dcterms:created>
  <dcterms:modified xsi:type="dcterms:W3CDTF">2026-08-21T11:19:09Z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16986512C5244021B8A54D2A54029095_13</vt:lpwstr>
  </property>
  <property fmtid="{D5CDD505-2E9C-101B-9397-08002B2CF9AE}" pid="3" name="KSOProductBuildVer">
    <vt:lpwstr>1033-12.2.0.22549</vt:lpwstr>
  </property>
</Properties>
</file>