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dfs\AGP\Ufficio_Protocollo\SedeViaDante\UFFICIO PROTOCOLLO GENERALE\PIERINA.cartella.2020\2025 Trattativa Poste Italiane\Posta universale\"/>
    </mc:Choice>
  </mc:AlternateContent>
  <xr:revisionPtr revIDLastSave="0" documentId="13_ncr:1_{8EA45328-9681-4DBF-9EEB-69BA7B754677}" xr6:coauthVersionLast="47" xr6:coauthVersionMax="47" xr10:uidLastSave="{00000000-0000-0000-0000-000000000000}"/>
  <bookViews>
    <workbookView xWindow="-120" yWindow="-120" windowWidth="29040" windowHeight="15840" xr2:uid="{B606938C-DD09-49E1-98A7-7287E4BBDB2D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1" l="1"/>
  <c r="F25" i="1"/>
  <c r="H25" i="1" s="1"/>
  <c r="F24" i="1"/>
  <c r="H24" i="1" s="1"/>
  <c r="B17" i="1"/>
  <c r="B16" i="1"/>
  <c r="B15" i="1"/>
  <c r="B9" i="1"/>
  <c r="B8" i="1"/>
  <c r="B7" i="1"/>
  <c r="H26" i="1" l="1"/>
  <c r="G30" i="1" s="1"/>
  <c r="J30" i="1" s="1"/>
  <c r="D15" i="1"/>
  <c r="D17" i="1"/>
  <c r="D16" i="1"/>
  <c r="G16" i="1" s="1"/>
  <c r="G15" i="1" s="1"/>
  <c r="D9" i="1"/>
  <c r="D7" i="1"/>
  <c r="A1" i="1"/>
  <c r="A2" i="1" s="1"/>
  <c r="A3" i="1" s="1"/>
  <c r="E15" i="1" l="1"/>
  <c r="E16" i="1"/>
  <c r="H16" i="1" s="1"/>
  <c r="E17" i="1"/>
  <c r="G17" i="1"/>
  <c r="J16" i="1"/>
  <c r="D8" i="1"/>
  <c r="D18" i="1"/>
  <c r="E8" i="1"/>
  <c r="E7" i="1"/>
  <c r="E9" i="1"/>
  <c r="H17" i="1" l="1"/>
  <c r="E18" i="1"/>
  <c r="H15" i="1"/>
  <c r="H18" i="1" s="1"/>
  <c r="G8" i="1"/>
  <c r="J8" i="1" s="1"/>
  <c r="D10" i="1"/>
  <c r="E10" i="1"/>
  <c r="H8" i="1" l="1"/>
  <c r="J21" i="1"/>
  <c r="G7" i="1"/>
  <c r="H7" i="1" s="1"/>
  <c r="G9" i="1"/>
  <c r="H9" i="1" s="1"/>
  <c r="H10" i="1" l="1"/>
</calcChain>
</file>

<file path=xl/sharedStrings.xml><?xml version="1.0" encoding="utf-8"?>
<sst xmlns="http://schemas.openxmlformats.org/spreadsheetml/2006/main" count="35" uniqueCount="28">
  <si>
    <t>Livello D</t>
  </si>
  <si>
    <t>Pezzi medi annui</t>
  </si>
  <si>
    <t>Manodopera annua</t>
  </si>
  <si>
    <t>Costo unitario manodopera a pezzo</t>
  </si>
  <si>
    <t>Totale pezzi triennio</t>
  </si>
  <si>
    <t>17143=pezzi annui per addetto (linee guida ANAC)</t>
  </si>
  <si>
    <t>mesi</t>
  </si>
  <si>
    <t>Livello C</t>
  </si>
  <si>
    <t>80%</t>
  </si>
  <si>
    <t>20%</t>
  </si>
  <si>
    <t>Costo unitario complessivo</t>
  </si>
  <si>
    <t>Pick-Up</t>
  </si>
  <si>
    <t>Peso manodopera</t>
  </si>
  <si>
    <t>Pezzi per 24 mesi</t>
  </si>
  <si>
    <t>Costo Manodopera 24 mesi</t>
  </si>
  <si>
    <t>Giacenza</t>
  </si>
  <si>
    <t>ore</t>
  </si>
  <si>
    <t>giorni al mese</t>
  </si>
  <si>
    <t>Costo mensile</t>
  </si>
  <si>
    <t>x 24 mesi</t>
  </si>
  <si>
    <t>Totale costo Pick-up e giacenza per i 24 mesi</t>
  </si>
  <si>
    <t>Addetto / Operatore</t>
  </si>
  <si>
    <t>Operatore senior / Coordinatore</t>
  </si>
  <si>
    <t>tabellari</t>
  </si>
  <si>
    <t>Totale 24 mesi</t>
  </si>
  <si>
    <t>pezzi</t>
  </si>
  <si>
    <t>costo
orario</t>
  </si>
  <si>
    <t>TOTALE COMPLESSIVO COSTO MANODOPERA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</si>
</sst>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11"/>
      <color theme="0" tint="-0.1499984740745262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4"/>
      <color rgb="FFFF0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3">
    <xf numFmtId="0" fontId="0" fillId="0" borderId="0" xfId="0"/>
    <xf numFmtId="44" fontId="0" fillId="0" borderId="0" xfId="1" applyFont="1"/>
    <xf numFmtId="44" fontId="0" fillId="0" borderId="0" xfId="0" applyNumberFormat="1"/>
    <xf numFmtId="0" fontId="0" fillId="0" borderId="0" xfId="0" quotePrefix="1"/>
    <xf numFmtId="0" fontId="0" fillId="0" borderId="0" xfId="0" applyAlignment="1">
      <alignment vertical="center"/>
    </xf>
    <xf numFmtId="0" fontId="5" fillId="0" borderId="0" xfId="0" quotePrefix="1" applyFont="1"/>
    <xf numFmtId="0" fontId="5" fillId="0" borderId="0" xfId="0" applyFont="1"/>
    <xf numFmtId="2" fontId="5" fillId="0" borderId="0" xfId="0" applyNumberFormat="1" applyFont="1"/>
    <xf numFmtId="44" fontId="2" fillId="0" borderId="0" xfId="1" applyFont="1"/>
    <xf numFmtId="44" fontId="0" fillId="0" borderId="0" xfId="1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9" fontId="0" fillId="0" borderId="0" xfId="0" quotePrefix="1" applyNumberFormat="1"/>
    <xf numFmtId="1" fontId="0" fillId="0" borderId="0" xfId="0" applyNumberFormat="1" applyAlignment="1">
      <alignment horizontal="center"/>
    </xf>
    <xf numFmtId="1" fontId="0" fillId="0" borderId="0" xfId="0" applyNumberFormat="1" applyAlignment="1">
      <alignment horizontal="right"/>
    </xf>
    <xf numFmtId="0" fontId="0" fillId="0" borderId="4" xfId="0" applyBorder="1"/>
    <xf numFmtId="0" fontId="2" fillId="3" borderId="2" xfId="0" applyFont="1" applyFill="1" applyBorder="1"/>
    <xf numFmtId="44" fontId="2" fillId="3" borderId="2" xfId="1" applyFont="1" applyFill="1" applyBorder="1"/>
    <xf numFmtId="0" fontId="0" fillId="3" borderId="2" xfId="0" applyFill="1" applyBorder="1"/>
    <xf numFmtId="0" fontId="0" fillId="3" borderId="0" xfId="0" applyFill="1" applyAlignment="1">
      <alignment vertical="center"/>
    </xf>
    <xf numFmtId="0" fontId="4" fillId="3" borderId="0" xfId="0" applyFont="1" applyFill="1" applyAlignment="1">
      <alignment horizontal="center" vertical="center" wrapText="1"/>
    </xf>
    <xf numFmtId="0" fontId="0" fillId="3" borderId="0" xfId="0" applyFill="1"/>
    <xf numFmtId="44" fontId="0" fillId="3" borderId="0" xfId="1" applyFont="1" applyFill="1" applyBorder="1"/>
    <xf numFmtId="0" fontId="0" fillId="3" borderId="3" xfId="0" applyFill="1" applyBorder="1"/>
    <xf numFmtId="44" fontId="0" fillId="3" borderId="3" xfId="1" applyFont="1" applyFill="1" applyBorder="1"/>
    <xf numFmtId="0" fontId="0" fillId="3" borderId="0" xfId="0" applyFill="1" applyAlignment="1">
      <alignment horizontal="right"/>
    </xf>
    <xf numFmtId="44" fontId="2" fillId="3" borderId="1" xfId="0" applyNumberFormat="1" applyFont="1" applyFill="1" applyBorder="1"/>
    <xf numFmtId="1" fontId="0" fillId="3" borderId="4" xfId="0" applyNumberFormat="1" applyFill="1" applyBorder="1"/>
    <xf numFmtId="0" fontId="0" fillId="3" borderId="5" xfId="0" applyFill="1" applyBorder="1" applyAlignment="1">
      <alignment vertical="center"/>
    </xf>
    <xf numFmtId="44" fontId="0" fillId="3" borderId="6" xfId="1" applyFont="1" applyFill="1" applyBorder="1" applyAlignment="1">
      <alignment horizontal="center" vertical="center"/>
    </xf>
    <xf numFmtId="0" fontId="0" fillId="3" borderId="6" xfId="0" applyFill="1" applyBorder="1" applyAlignment="1">
      <alignment vertical="center" textRotation="90"/>
    </xf>
    <xf numFmtId="0" fontId="0" fillId="3" borderId="6" xfId="0" applyFill="1" applyBorder="1" applyAlignment="1">
      <alignment vertical="center"/>
    </xf>
    <xf numFmtId="0" fontId="0" fillId="3" borderId="7" xfId="0" applyFill="1" applyBorder="1" applyAlignment="1">
      <alignment horizontal="center" vertical="center" wrapText="1"/>
    </xf>
    <xf numFmtId="0" fontId="0" fillId="3" borderId="5" xfId="0" applyFill="1" applyBorder="1"/>
    <xf numFmtId="44" fontId="0" fillId="3" borderId="6" xfId="1" applyFont="1" applyFill="1" applyBorder="1"/>
    <xf numFmtId="0" fontId="0" fillId="3" borderId="6" xfId="0" applyFill="1" applyBorder="1"/>
    <xf numFmtId="44" fontId="2" fillId="3" borderId="6" xfId="0" applyNumberFormat="1" applyFont="1" applyFill="1" applyBorder="1"/>
    <xf numFmtId="1" fontId="0" fillId="3" borderId="7" xfId="0" applyNumberFormat="1" applyFill="1" applyBorder="1"/>
    <xf numFmtId="0" fontId="0" fillId="3" borderId="8" xfId="0" applyFill="1" applyBorder="1"/>
    <xf numFmtId="44" fontId="0" fillId="3" borderId="9" xfId="1" applyFont="1" applyFill="1" applyBorder="1"/>
    <xf numFmtId="0" fontId="0" fillId="3" borderId="9" xfId="0" applyFill="1" applyBorder="1"/>
    <xf numFmtId="44" fontId="2" fillId="3" borderId="9" xfId="0" applyNumberFormat="1" applyFont="1" applyFill="1" applyBorder="1"/>
    <xf numFmtId="1" fontId="0" fillId="3" borderId="10" xfId="0" applyNumberFormat="1" applyFill="1" applyBorder="1"/>
    <xf numFmtId="0" fontId="0" fillId="4" borderId="2" xfId="0" applyFill="1" applyBorder="1"/>
    <xf numFmtId="0" fontId="0" fillId="4" borderId="0" xfId="0" applyFill="1"/>
    <xf numFmtId="2" fontId="0" fillId="4" borderId="0" xfId="2" applyNumberFormat="1" applyFont="1" applyFill="1" applyBorder="1"/>
    <xf numFmtId="0" fontId="0" fillId="4" borderId="3" xfId="0" applyFill="1" applyBorder="1"/>
    <xf numFmtId="1" fontId="0" fillId="4" borderId="3" xfId="0" applyNumberFormat="1" applyFill="1" applyBorder="1" applyAlignment="1">
      <alignment horizontal="center"/>
    </xf>
    <xf numFmtId="44" fontId="0" fillId="4" borderId="3" xfId="1" applyFont="1" applyFill="1" applyBorder="1" applyAlignment="1">
      <alignment horizontal="center"/>
    </xf>
    <xf numFmtId="44" fontId="0" fillId="4" borderId="3" xfId="1" applyFont="1" applyFill="1" applyBorder="1"/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 wrapText="1"/>
    </xf>
    <xf numFmtId="1" fontId="0" fillId="4" borderId="12" xfId="0" applyNumberFormat="1" applyFill="1" applyBorder="1" applyAlignment="1">
      <alignment horizontal="center" vertical="center" wrapText="1"/>
    </xf>
    <xf numFmtId="44" fontId="0" fillId="4" borderId="12" xfId="1" applyFont="1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/>
    </xf>
    <xf numFmtId="0" fontId="0" fillId="4" borderId="5" xfId="0" applyFill="1" applyBorder="1"/>
    <xf numFmtId="0" fontId="0" fillId="4" borderId="6" xfId="0" applyFill="1" applyBorder="1" applyAlignment="1">
      <alignment horizontal="center"/>
    </xf>
    <xf numFmtId="44" fontId="0" fillId="4" borderId="6" xfId="1" applyFont="1" applyFill="1" applyBorder="1"/>
    <xf numFmtId="1" fontId="0" fillId="4" borderId="6" xfId="1" applyNumberFormat="1" applyFont="1" applyFill="1" applyBorder="1" applyAlignment="1">
      <alignment horizontal="center"/>
    </xf>
    <xf numFmtId="44" fontId="0" fillId="4" borderId="6" xfId="1" applyFont="1" applyFill="1" applyBorder="1" applyAlignment="1">
      <alignment horizontal="center"/>
    </xf>
    <xf numFmtId="44" fontId="0" fillId="4" borderId="7" xfId="1" applyFont="1" applyFill="1" applyBorder="1"/>
    <xf numFmtId="1" fontId="0" fillId="4" borderId="6" xfId="0" applyNumberFormat="1" applyFill="1" applyBorder="1" applyAlignment="1">
      <alignment horizontal="center"/>
    </xf>
    <xf numFmtId="0" fontId="2" fillId="5" borderId="2" xfId="0" applyFont="1" applyFill="1" applyBorder="1"/>
    <xf numFmtId="44" fontId="2" fillId="5" borderId="2" xfId="1" applyFont="1" applyFill="1" applyBorder="1"/>
    <xf numFmtId="0" fontId="0" fillId="5" borderId="2" xfId="0" applyFill="1" applyBorder="1"/>
    <xf numFmtId="0" fontId="0" fillId="5" borderId="5" xfId="0" applyFill="1" applyBorder="1" applyAlignment="1">
      <alignment vertical="center"/>
    </xf>
    <xf numFmtId="44" fontId="0" fillId="5" borderId="6" xfId="1" applyFont="1" applyFill="1" applyBorder="1" applyAlignment="1">
      <alignment horizontal="center" vertical="center"/>
    </xf>
    <xf numFmtId="0" fontId="0" fillId="5" borderId="6" xfId="0" applyFill="1" applyBorder="1" applyAlignment="1">
      <alignment vertical="center" textRotation="90"/>
    </xf>
    <xf numFmtId="0" fontId="0" fillId="5" borderId="6" xfId="0" applyFill="1" applyBorder="1" applyAlignment="1">
      <alignment vertical="center"/>
    </xf>
    <xf numFmtId="0" fontId="0" fillId="5" borderId="7" xfId="0" applyFill="1" applyBorder="1" applyAlignment="1">
      <alignment horizontal="center" vertical="center" wrapText="1"/>
    </xf>
    <xf numFmtId="0" fontId="0" fillId="5" borderId="0" xfId="0" applyFill="1" applyAlignment="1">
      <alignment vertical="center"/>
    </xf>
    <xf numFmtId="0" fontId="4" fillId="5" borderId="0" xfId="0" applyFont="1" applyFill="1" applyAlignment="1">
      <alignment horizontal="center" vertical="center" wrapText="1"/>
    </xf>
    <xf numFmtId="0" fontId="0" fillId="5" borderId="5" xfId="0" applyFill="1" applyBorder="1"/>
    <xf numFmtId="44" fontId="0" fillId="5" borderId="6" xfId="1" applyFont="1" applyFill="1" applyBorder="1"/>
    <xf numFmtId="0" fontId="0" fillId="5" borderId="6" xfId="0" applyFill="1" applyBorder="1"/>
    <xf numFmtId="44" fontId="2" fillId="5" borderId="6" xfId="0" applyNumberFormat="1" applyFont="1" applyFill="1" applyBorder="1"/>
    <xf numFmtId="1" fontId="0" fillId="5" borderId="7" xfId="0" applyNumberFormat="1" applyFill="1" applyBorder="1"/>
    <xf numFmtId="0" fontId="0" fillId="5" borderId="0" xfId="0" applyFill="1"/>
    <xf numFmtId="44" fontId="0" fillId="5" borderId="0" xfId="1" applyFont="1" applyFill="1" applyBorder="1"/>
    <xf numFmtId="9" fontId="0" fillId="5" borderId="0" xfId="0" quotePrefix="1" applyNumberFormat="1" applyFill="1"/>
    <xf numFmtId="0" fontId="0" fillId="5" borderId="8" xfId="0" applyFill="1" applyBorder="1"/>
    <xf numFmtId="44" fontId="0" fillId="5" borderId="9" xfId="1" applyFont="1" applyFill="1" applyBorder="1"/>
    <xf numFmtId="0" fontId="0" fillId="5" borderId="9" xfId="0" applyFill="1" applyBorder="1"/>
    <xf numFmtId="44" fontId="2" fillId="5" borderId="9" xfId="0" applyNumberFormat="1" applyFont="1" applyFill="1" applyBorder="1"/>
    <xf numFmtId="1" fontId="0" fillId="5" borderId="10" xfId="0" applyNumberFormat="1" applyFill="1" applyBorder="1"/>
    <xf numFmtId="0" fontId="0" fillId="5" borderId="0" xfId="0" applyFill="1" applyAlignment="1">
      <alignment horizontal="right"/>
    </xf>
    <xf numFmtId="44" fontId="2" fillId="5" borderId="1" xfId="0" applyNumberFormat="1" applyFont="1" applyFill="1" applyBorder="1"/>
    <xf numFmtId="1" fontId="0" fillId="5" borderId="4" xfId="0" applyNumberFormat="1" applyFill="1" applyBorder="1"/>
    <xf numFmtId="0" fontId="0" fillId="5" borderId="3" xfId="0" applyFill="1" applyBorder="1"/>
    <xf numFmtId="44" fontId="0" fillId="5" borderId="3" xfId="1" applyFont="1" applyFill="1" applyBorder="1"/>
    <xf numFmtId="0" fontId="6" fillId="2" borderId="4" xfId="0" applyFont="1" applyFill="1" applyBorder="1" applyAlignment="1">
      <alignment horizontal="right"/>
    </xf>
    <xf numFmtId="0" fontId="0" fillId="2" borderId="4" xfId="0" applyFill="1" applyBorder="1"/>
    <xf numFmtId="0" fontId="0" fillId="5" borderId="12" xfId="0" applyFill="1" applyBorder="1"/>
    <xf numFmtId="0" fontId="3" fillId="5" borderId="6" xfId="0" applyFont="1" applyFill="1" applyBorder="1" applyAlignment="1">
      <alignment horizontal="center" vertical="center" wrapText="1"/>
    </xf>
    <xf numFmtId="44" fontId="0" fillId="5" borderId="6" xfId="0" applyNumberFormat="1" applyFill="1" applyBorder="1"/>
    <xf numFmtId="44" fontId="2" fillId="5" borderId="15" xfId="0" applyNumberFormat="1" applyFont="1" applyFill="1" applyBorder="1"/>
    <xf numFmtId="0" fontId="0" fillId="0" borderId="6" xfId="0" applyBorder="1"/>
    <xf numFmtId="0" fontId="0" fillId="3" borderId="12" xfId="0" applyFill="1" applyBorder="1"/>
    <xf numFmtId="0" fontId="3" fillId="3" borderId="6" xfId="0" applyFont="1" applyFill="1" applyBorder="1" applyAlignment="1">
      <alignment horizontal="center" vertical="center" wrapText="1"/>
    </xf>
    <xf numFmtId="44" fontId="0" fillId="3" borderId="6" xfId="0" applyNumberFormat="1" applyFill="1" applyBorder="1"/>
    <xf numFmtId="44" fontId="2" fillId="3" borderId="15" xfId="0" applyNumberFormat="1" applyFont="1" applyFill="1" applyBorder="1"/>
    <xf numFmtId="44" fontId="0" fillId="3" borderId="12" xfId="1" applyFont="1" applyFill="1" applyBorder="1"/>
    <xf numFmtId="0" fontId="0" fillId="3" borderId="0" xfId="0" quotePrefix="1" applyFill="1"/>
    <xf numFmtId="44" fontId="0" fillId="0" borderId="14" xfId="0" applyNumberFormat="1" applyBorder="1"/>
    <xf numFmtId="0" fontId="0" fillId="5" borderId="13" xfId="0" applyFill="1" applyBorder="1"/>
    <xf numFmtId="44" fontId="0" fillId="0" borderId="0" xfId="1" applyFont="1" applyFill="1" applyBorder="1" applyAlignment="1">
      <alignment horizontal="center"/>
    </xf>
    <xf numFmtId="1" fontId="2" fillId="0" borderId="0" xfId="0" applyNumberFormat="1" applyFont="1" applyAlignment="1">
      <alignment horizontal="right"/>
    </xf>
    <xf numFmtId="44" fontId="2" fillId="0" borderId="0" xfId="1" applyFont="1" applyFill="1" applyBorder="1"/>
    <xf numFmtId="0" fontId="0" fillId="0" borderId="16" xfId="0" applyBorder="1"/>
    <xf numFmtId="0" fontId="0" fillId="0" borderId="17" xfId="0" applyBorder="1"/>
    <xf numFmtId="2" fontId="0" fillId="4" borderId="6" xfId="0" applyNumberFormat="1" applyFill="1" applyBorder="1" applyAlignment="1">
      <alignment horizontal="center"/>
    </xf>
    <xf numFmtId="0" fontId="0" fillId="0" borderId="1" xfId="0" applyBorder="1"/>
    <xf numFmtId="1" fontId="0" fillId="0" borderId="1" xfId="0" applyNumberFormat="1" applyBorder="1" applyAlignment="1">
      <alignment horizontal="center"/>
    </xf>
    <xf numFmtId="44" fontId="7" fillId="0" borderId="1" xfId="1" applyFont="1" applyBorder="1" applyAlignment="1">
      <alignment horizontal="right"/>
    </xf>
    <xf numFmtId="44" fontId="7" fillId="0" borderId="1" xfId="1" applyFont="1" applyBorder="1" applyAlignment="1"/>
    <xf numFmtId="0" fontId="0" fillId="4" borderId="4" xfId="0" applyFill="1" applyBorder="1"/>
    <xf numFmtId="1" fontId="0" fillId="4" borderId="4" xfId="0" applyNumberFormat="1" applyFill="1" applyBorder="1" applyAlignment="1">
      <alignment horizontal="center"/>
    </xf>
    <xf numFmtId="44" fontId="0" fillId="4" borderId="4" xfId="1" applyFont="1" applyFill="1" applyBorder="1" applyAlignment="1">
      <alignment horizontal="center"/>
    </xf>
    <xf numFmtId="1" fontId="2" fillId="4" borderId="4" xfId="0" applyNumberFormat="1" applyFont="1" applyFill="1" applyBorder="1" applyAlignment="1">
      <alignment horizontal="right"/>
    </xf>
    <xf numFmtId="44" fontId="8" fillId="2" borderId="15" xfId="0" applyNumberFormat="1" applyFont="1" applyFill="1" applyBorder="1"/>
    <xf numFmtId="44" fontId="8" fillId="4" borderId="1" xfId="1" applyFont="1" applyFill="1" applyBorder="1"/>
    <xf numFmtId="0" fontId="0" fillId="0" borderId="18" xfId="0" applyBorder="1"/>
    <xf numFmtId="44" fontId="0" fillId="0" borderId="18" xfId="1" applyFont="1" applyBorder="1"/>
    <xf numFmtId="1" fontId="0" fillId="0" borderId="19" xfId="0" applyNumberFormat="1" applyBorder="1"/>
    <xf numFmtId="44" fontId="0" fillId="0" borderId="19" xfId="1" applyFont="1" applyBorder="1"/>
    <xf numFmtId="0" fontId="0" fillId="0" borderId="19" xfId="0" applyBorder="1"/>
    <xf numFmtId="9" fontId="9" fillId="0" borderId="1" xfId="2" applyFont="1" applyBorder="1" applyAlignment="1"/>
    <xf numFmtId="0" fontId="0" fillId="5" borderId="7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44" fontId="7" fillId="0" borderId="1" xfId="1" applyFont="1" applyBorder="1" applyAlignment="1">
      <alignment horizontal="center"/>
    </xf>
  </cellXfs>
  <cellStyles count="3">
    <cellStyle name="Normale" xfId="0" builtinId="0"/>
    <cellStyle name="Percentuale" xfId="2" builtinId="5"/>
    <cellStyle name="Valuta" xfId="1" builtinId="4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C14C3-F568-4568-88AE-003011713CCC}">
  <dimension ref="A1:T31"/>
  <sheetViews>
    <sheetView tabSelected="1" topLeftCell="A6" workbookViewId="0">
      <selection activeCell="P27" sqref="P27"/>
    </sheetView>
  </sheetViews>
  <sheetFormatPr defaultRowHeight="15" x14ac:dyDescent="0.25"/>
  <cols>
    <col min="1" max="1" width="8.85546875" bestFit="1" customWidth="1"/>
    <col min="2" max="2" width="12" style="1" bestFit="1" customWidth="1"/>
    <col min="3" max="3" width="4.5703125" bestFit="1" customWidth="1"/>
    <col min="4" max="4" width="12" bestFit="1" customWidth="1"/>
    <col min="8" max="8" width="13" customWidth="1"/>
    <col min="12" max="12" width="1.85546875" customWidth="1"/>
    <col min="17" max="17" width="3.5703125" customWidth="1"/>
    <col min="18" max="19" width="13" customWidth="1"/>
    <col min="20" max="20" width="12" bestFit="1" customWidth="1"/>
  </cols>
  <sheetData>
    <row r="1" spans="1:12" x14ac:dyDescent="0.25">
      <c r="A1" s="122">
        <f>3448+1366</f>
        <v>4814</v>
      </c>
      <c r="B1" s="123" t="s">
        <v>4</v>
      </c>
      <c r="C1" s="122"/>
      <c r="D1" s="122"/>
      <c r="G1" s="3" t="s">
        <v>5</v>
      </c>
    </row>
    <row r="2" spans="1:12" x14ac:dyDescent="0.25">
      <c r="A2" s="124">
        <f>A1/3</f>
        <v>1604.6666666666667</v>
      </c>
      <c r="B2" s="125" t="s">
        <v>1</v>
      </c>
      <c r="C2" s="126"/>
      <c r="D2" s="126"/>
      <c r="G2" s="5"/>
      <c r="H2" s="6"/>
    </row>
    <row r="3" spans="1:12" x14ac:dyDescent="0.25">
      <c r="A3" s="124">
        <f>A2*2</f>
        <v>3209.3333333333335</v>
      </c>
      <c r="B3" s="125" t="s">
        <v>13</v>
      </c>
      <c r="C3" s="126"/>
      <c r="D3" s="126"/>
      <c r="G3" s="7"/>
      <c r="H3" s="6"/>
    </row>
    <row r="5" spans="1:12" x14ac:dyDescent="0.25">
      <c r="A5" s="63" t="s">
        <v>0</v>
      </c>
      <c r="B5" s="64" t="s">
        <v>21</v>
      </c>
      <c r="C5" s="65"/>
      <c r="D5" s="65"/>
      <c r="E5" s="65"/>
      <c r="F5" s="65"/>
      <c r="G5" s="65"/>
      <c r="H5" s="93"/>
      <c r="I5" s="65"/>
      <c r="J5" s="105"/>
      <c r="K5" s="65"/>
    </row>
    <row r="6" spans="1:12" s="4" customFormat="1" ht="45" x14ac:dyDescent="0.25">
      <c r="A6" s="66"/>
      <c r="B6" s="67" t="s">
        <v>23</v>
      </c>
      <c r="C6" s="68" t="s">
        <v>6</v>
      </c>
      <c r="D6" s="69"/>
      <c r="E6" s="70" t="s">
        <v>25</v>
      </c>
      <c r="F6" s="71"/>
      <c r="G6" s="72" t="s">
        <v>3</v>
      </c>
      <c r="H6" s="94" t="s">
        <v>2</v>
      </c>
      <c r="I6" s="71"/>
      <c r="J6" s="128" t="s">
        <v>12</v>
      </c>
      <c r="K6" s="129"/>
      <c r="L6" s="10"/>
    </row>
    <row r="7" spans="1:12" x14ac:dyDescent="0.25">
      <c r="A7" s="73">
        <v>2025</v>
      </c>
      <c r="B7" s="74">
        <f>15792.46+6298.34+17382.03</f>
        <v>39472.83</v>
      </c>
      <c r="C7" s="75">
        <v>5</v>
      </c>
      <c r="D7" s="76">
        <f>B7*C7/12</f>
        <v>16447.012500000001</v>
      </c>
      <c r="E7" s="77">
        <f>$A$2*C7/12</f>
        <v>668.6111111111112</v>
      </c>
      <c r="F7" s="78"/>
      <c r="G7" s="79">
        <f>G8</f>
        <v>2.3370372746893775</v>
      </c>
      <c r="H7" s="95">
        <f>G7*E7</f>
        <v>1562.5690889381478</v>
      </c>
      <c r="I7" s="78"/>
      <c r="J7" s="75"/>
      <c r="K7" s="78"/>
    </row>
    <row r="8" spans="1:12" x14ac:dyDescent="0.25">
      <c r="A8" s="73">
        <v>2026</v>
      </c>
      <c r="B8" s="74">
        <f>16383.46+6298.34+17382.03</f>
        <v>40063.83</v>
      </c>
      <c r="C8" s="75">
        <v>12</v>
      </c>
      <c r="D8" s="76">
        <f>B8*C8/12</f>
        <v>40063.83</v>
      </c>
      <c r="E8" s="77">
        <f>$A$2*C8/12</f>
        <v>1604.6666666666667</v>
      </c>
      <c r="F8" s="78"/>
      <c r="G8" s="79">
        <f>D8/17143</f>
        <v>2.3370372746893775</v>
      </c>
      <c r="H8" s="95">
        <f>G8*E8</f>
        <v>3750.1658134515546</v>
      </c>
      <c r="I8" s="78"/>
      <c r="J8" s="95">
        <f>G8*80/100</f>
        <v>1.869629819751502</v>
      </c>
      <c r="K8" s="80" t="s">
        <v>8</v>
      </c>
      <c r="L8" s="12"/>
    </row>
    <row r="9" spans="1:12" x14ac:dyDescent="0.25">
      <c r="A9" s="81">
        <v>2027</v>
      </c>
      <c r="B9" s="82">
        <f>16962.82+6298.34+17382.03</f>
        <v>40643.19</v>
      </c>
      <c r="C9" s="83">
        <v>7</v>
      </c>
      <c r="D9" s="84">
        <f>B9*C9/12</f>
        <v>23708.5275</v>
      </c>
      <c r="E9" s="85">
        <f>$A$2*C9/12</f>
        <v>936.05555555555566</v>
      </c>
      <c r="F9" s="78"/>
      <c r="G9" s="79">
        <f>G8</f>
        <v>2.3370372746893775</v>
      </c>
      <c r="H9" s="95">
        <f>G9*E9</f>
        <v>2187.596724513407</v>
      </c>
      <c r="I9" s="78"/>
      <c r="J9" s="75"/>
      <c r="K9" s="78"/>
    </row>
    <row r="10" spans="1:12" ht="15.75" thickBot="1" x14ac:dyDescent="0.3">
      <c r="A10" s="78"/>
      <c r="B10" s="79"/>
      <c r="C10" s="86" t="s">
        <v>24</v>
      </c>
      <c r="D10" s="87">
        <f>SUM(D7:D9)</f>
        <v>80219.37</v>
      </c>
      <c r="E10" s="88">
        <f>SUM(E7:E9)</f>
        <v>3209.3333333333335</v>
      </c>
      <c r="F10" s="78"/>
      <c r="G10" s="78"/>
      <c r="H10" s="96">
        <f>SUM(H7:H9)</f>
        <v>7500.3316269031093</v>
      </c>
      <c r="I10" s="78"/>
      <c r="J10" s="75"/>
      <c r="K10" s="78"/>
    </row>
    <row r="11" spans="1:12" ht="15.75" thickTop="1" x14ac:dyDescent="0.25">
      <c r="A11" s="89"/>
      <c r="B11" s="90"/>
      <c r="C11" s="89"/>
      <c r="D11" s="89"/>
      <c r="E11" s="89"/>
      <c r="F11" s="89"/>
      <c r="G11" s="89"/>
      <c r="H11" s="83"/>
      <c r="I11" s="89"/>
      <c r="J11" s="83"/>
      <c r="K11" s="89"/>
    </row>
    <row r="12" spans="1:12" x14ac:dyDescent="0.25">
      <c r="H12" s="97"/>
      <c r="J12" s="97"/>
    </row>
    <row r="13" spans="1:12" x14ac:dyDescent="0.25">
      <c r="A13" s="16" t="s">
        <v>7</v>
      </c>
      <c r="B13" s="17" t="s">
        <v>22</v>
      </c>
      <c r="C13" s="18"/>
      <c r="D13" s="18"/>
      <c r="E13" s="18"/>
      <c r="F13" s="18"/>
      <c r="G13" s="18"/>
      <c r="H13" s="98"/>
      <c r="I13" s="18"/>
      <c r="J13" s="102"/>
      <c r="K13" s="18"/>
    </row>
    <row r="14" spans="1:12" ht="45" x14ac:dyDescent="0.25">
      <c r="A14" s="28"/>
      <c r="B14" s="29" t="s">
        <v>23</v>
      </c>
      <c r="C14" s="30" t="s">
        <v>6</v>
      </c>
      <c r="D14" s="31"/>
      <c r="E14" s="32" t="s">
        <v>25</v>
      </c>
      <c r="F14" s="19"/>
      <c r="G14" s="20" t="s">
        <v>3</v>
      </c>
      <c r="H14" s="99" t="s">
        <v>2</v>
      </c>
      <c r="I14" s="21"/>
      <c r="J14" s="130" t="s">
        <v>12</v>
      </c>
      <c r="K14" s="131"/>
      <c r="L14" s="10"/>
    </row>
    <row r="15" spans="1:12" x14ac:dyDescent="0.25">
      <c r="A15" s="33">
        <v>2025</v>
      </c>
      <c r="B15" s="34">
        <f>16578.69+6298.34+19996.98</f>
        <v>42874.009999999995</v>
      </c>
      <c r="C15" s="35">
        <v>5</v>
      </c>
      <c r="D15" s="36">
        <f>B15*C15/12</f>
        <v>17864.170833333334</v>
      </c>
      <c r="E15" s="37">
        <f>$A$2*C15/12</f>
        <v>668.6111111111112</v>
      </c>
      <c r="F15" s="21"/>
      <c r="G15" s="22">
        <f>G16</f>
        <v>2.5366627778101845</v>
      </c>
      <c r="H15" s="100">
        <f>G15*E15</f>
        <v>1696.0409183858653</v>
      </c>
      <c r="I15" s="21"/>
      <c r="J15" s="34"/>
      <c r="K15" s="21"/>
    </row>
    <row r="16" spans="1:12" x14ac:dyDescent="0.25">
      <c r="A16" s="33">
        <v>2026</v>
      </c>
      <c r="B16" s="34">
        <f>17190.69+6298.34+19996.98</f>
        <v>43486.009999999995</v>
      </c>
      <c r="C16" s="35">
        <v>12</v>
      </c>
      <c r="D16" s="36">
        <f>B16*C16/12</f>
        <v>43486.009999999995</v>
      </c>
      <c r="E16" s="37">
        <f>$A$2*C16/12</f>
        <v>1604.6666666666667</v>
      </c>
      <c r="F16" s="21"/>
      <c r="G16" s="22">
        <f>D16/17143</f>
        <v>2.5366627778101845</v>
      </c>
      <c r="H16" s="100">
        <f>G16*E16</f>
        <v>4070.498204126076</v>
      </c>
      <c r="I16" s="21"/>
      <c r="J16" s="34">
        <f>G16*20/100</f>
        <v>0.50733255556203682</v>
      </c>
      <c r="K16" s="103" t="s">
        <v>9</v>
      </c>
      <c r="L16" s="3"/>
    </row>
    <row r="17" spans="1:20" x14ac:dyDescent="0.25">
      <c r="A17" s="38">
        <v>2027</v>
      </c>
      <c r="B17" s="39">
        <f>17790.69+6298.34+19996.98</f>
        <v>44086.009999999995</v>
      </c>
      <c r="C17" s="40">
        <v>7</v>
      </c>
      <c r="D17" s="41">
        <f>B17*C17/12</f>
        <v>25716.839166666661</v>
      </c>
      <c r="E17" s="42">
        <f>$A$2*C17/12</f>
        <v>936.05555555555566</v>
      </c>
      <c r="F17" s="21"/>
      <c r="G17" s="22">
        <f>G16</f>
        <v>2.5366627778101845</v>
      </c>
      <c r="H17" s="100">
        <f>G17*E17</f>
        <v>2374.4572857402113</v>
      </c>
      <c r="I17" s="21"/>
      <c r="J17" s="34"/>
      <c r="K17" s="21"/>
    </row>
    <row r="18" spans="1:20" ht="15.75" thickBot="1" x14ac:dyDescent="0.3">
      <c r="A18" s="21"/>
      <c r="B18" s="22"/>
      <c r="C18" s="25" t="s">
        <v>24</v>
      </c>
      <c r="D18" s="26">
        <f>SUM(D15:D17)</f>
        <v>87067.01999999999</v>
      </c>
      <c r="E18" s="27">
        <f>SUM(E15:E17)</f>
        <v>3209.3333333333335</v>
      </c>
      <c r="F18" s="21"/>
      <c r="G18" s="21"/>
      <c r="H18" s="101">
        <f>SUM(H15:H17)</f>
        <v>8140.9964082521528</v>
      </c>
      <c r="I18" s="21"/>
      <c r="J18" s="34"/>
      <c r="K18" s="21"/>
    </row>
    <row r="19" spans="1:20" ht="15.75" thickTop="1" x14ac:dyDescent="0.25">
      <c r="A19" s="23"/>
      <c r="B19" s="24"/>
      <c r="C19" s="23"/>
      <c r="D19" s="23"/>
      <c r="E19" s="23"/>
      <c r="F19" s="23"/>
      <c r="G19" s="23"/>
      <c r="H19" s="40"/>
      <c r="I19" s="23"/>
      <c r="J19" s="40"/>
      <c r="K19" s="23"/>
    </row>
    <row r="20" spans="1:20" x14ac:dyDescent="0.25">
      <c r="H20" s="97"/>
      <c r="J20" s="97"/>
    </row>
    <row r="21" spans="1:20" ht="15.75" thickBot="1" x14ac:dyDescent="0.3">
      <c r="E21" s="92"/>
      <c r="F21" s="92"/>
      <c r="G21" s="91" t="s">
        <v>14</v>
      </c>
      <c r="H21" s="120">
        <f>H10+H18</f>
        <v>15641.328035155262</v>
      </c>
      <c r="J21" s="104">
        <f>J8+J16</f>
        <v>2.3769623753135387</v>
      </c>
      <c r="K21" s="109" t="s">
        <v>10</v>
      </c>
      <c r="L21" s="15"/>
      <c r="M21" s="15"/>
      <c r="N21" s="110"/>
      <c r="S21" s="1"/>
    </row>
    <row r="22" spans="1:20" ht="15.75" thickTop="1" x14ac:dyDescent="0.25">
      <c r="R22" s="11"/>
    </row>
    <row r="23" spans="1:20" ht="30" x14ac:dyDescent="0.25">
      <c r="A23" s="43"/>
      <c r="B23" s="50"/>
      <c r="C23" s="51" t="s">
        <v>16</v>
      </c>
      <c r="D23" s="52" t="s">
        <v>26</v>
      </c>
      <c r="E23" s="53" t="s">
        <v>17</v>
      </c>
      <c r="F23" s="54" t="s">
        <v>18</v>
      </c>
      <c r="G23" s="53"/>
      <c r="H23" s="55" t="s">
        <v>19</v>
      </c>
      <c r="I23" s="43"/>
    </row>
    <row r="24" spans="1:20" x14ac:dyDescent="0.25">
      <c r="A24" s="44"/>
      <c r="B24" s="56" t="s">
        <v>11</v>
      </c>
      <c r="C24" s="111">
        <v>0.5</v>
      </c>
      <c r="D24" s="58">
        <v>15</v>
      </c>
      <c r="E24" s="59">
        <v>22</v>
      </c>
      <c r="F24" s="60">
        <f>E24*D24*C24</f>
        <v>165</v>
      </c>
      <c r="G24" s="59"/>
      <c r="H24" s="61">
        <f>F24*24</f>
        <v>3960</v>
      </c>
      <c r="I24" s="44"/>
      <c r="S24" s="2"/>
    </row>
    <row r="25" spans="1:20" x14ac:dyDescent="0.25">
      <c r="A25" s="44"/>
      <c r="B25" s="56" t="s">
        <v>15</v>
      </c>
      <c r="C25" s="57">
        <v>1.25</v>
      </c>
      <c r="D25" s="58">
        <v>15</v>
      </c>
      <c r="E25" s="62">
        <v>22</v>
      </c>
      <c r="F25" s="60">
        <f>E25*D25*C25</f>
        <v>412.5</v>
      </c>
      <c r="G25" s="62"/>
      <c r="H25" s="61">
        <f>F25*24</f>
        <v>9900</v>
      </c>
      <c r="I25" s="45"/>
      <c r="J25" s="1"/>
    </row>
    <row r="26" spans="1:20" ht="15.75" thickBot="1" x14ac:dyDescent="0.3">
      <c r="A26" s="44"/>
      <c r="B26" s="44"/>
      <c r="C26" s="116"/>
      <c r="D26" s="116"/>
      <c r="E26" s="117"/>
      <c r="F26" s="118"/>
      <c r="G26" s="119" t="s">
        <v>20</v>
      </c>
      <c r="H26" s="121">
        <f>SUM(H24:H25)</f>
        <v>13860</v>
      </c>
      <c r="I26" s="44"/>
      <c r="Q26" s="13"/>
      <c r="R26" s="106"/>
      <c r="S26" s="107"/>
      <c r="T26" s="108"/>
    </row>
    <row r="27" spans="1:20" ht="15.75" thickTop="1" x14ac:dyDescent="0.25">
      <c r="A27" s="46"/>
      <c r="B27" s="46"/>
      <c r="C27" s="46"/>
      <c r="D27" s="46"/>
      <c r="E27" s="47"/>
      <c r="F27" s="48"/>
      <c r="G27" s="47"/>
      <c r="H27" s="49"/>
      <c r="I27" s="46"/>
    </row>
    <row r="28" spans="1:20" x14ac:dyDescent="0.25">
      <c r="B28"/>
      <c r="E28" s="13"/>
      <c r="F28" s="9"/>
      <c r="G28" s="14"/>
      <c r="H28" s="8"/>
    </row>
    <row r="29" spans="1:20" x14ac:dyDescent="0.25">
      <c r="B29"/>
      <c r="E29" s="13"/>
      <c r="F29" s="9"/>
      <c r="G29" s="13"/>
      <c r="H29" s="1"/>
    </row>
    <row r="30" spans="1:20" ht="19.5" thickBot="1" x14ac:dyDescent="0.35">
      <c r="A30" s="112"/>
      <c r="B30" s="112"/>
      <c r="C30" s="112"/>
      <c r="D30" s="112"/>
      <c r="E30" s="113"/>
      <c r="F30" s="114" t="s">
        <v>27</v>
      </c>
      <c r="G30" s="132">
        <f>SUM(H21+H26)</f>
        <v>29501.32803515526</v>
      </c>
      <c r="H30" s="132"/>
      <c r="I30" s="115"/>
      <c r="J30" s="127">
        <f>G30/39999</f>
        <v>0.73755163966987325</v>
      </c>
    </row>
    <row r="31" spans="1:20" ht="15.75" thickTop="1" x14ac:dyDescent="0.25"/>
  </sheetData>
  <mergeCells count="3">
    <mergeCell ref="J6:K6"/>
    <mergeCell ref="J14:K14"/>
    <mergeCell ref="G30:H30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2D3110BCD97645AE9174EAAE922256" ma:contentTypeVersion="11" ma:contentTypeDescription="Create a new document." ma:contentTypeScope="" ma:versionID="9650a77c1166ed4df0aee461d32b1174">
  <xsd:schema xmlns:xsd="http://www.w3.org/2001/XMLSchema" xmlns:xs="http://www.w3.org/2001/XMLSchema" xmlns:p="http://schemas.microsoft.com/office/2006/metadata/properties" xmlns:ns3="b7af77f4-7faf-4534-b436-cc85083d0dc5" targetNamespace="http://schemas.microsoft.com/office/2006/metadata/properties" ma:root="true" ma:fieldsID="cfe821a2eeee8073873d45eaa3a4b62e" ns3:_="">
    <xsd:import namespace="b7af77f4-7faf-4534-b436-cc85083d0dc5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af77f4-7faf-4534-b436-cc85083d0dc5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7af77f4-7faf-4534-b436-cc85083d0dc5" xsi:nil="true"/>
  </documentManagement>
</p:properties>
</file>

<file path=customXml/itemProps1.xml><?xml version="1.0" encoding="utf-8"?>
<ds:datastoreItem xmlns:ds="http://schemas.openxmlformats.org/officeDocument/2006/customXml" ds:itemID="{FEC16A5D-F749-44A3-9AFC-144F474A64C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C077DB-23D6-4C26-8048-46526F8A22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7af77f4-7faf-4534-b436-cc85083d0dc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6D41548-73AE-425D-B143-3C48A79FC240}">
  <ds:schemaRefs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b7af77f4-7faf-4534-b436-cc85083d0dc5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Pierina Fresi</dc:creator>
  <cp:lastModifiedBy>Pierina Fresi</cp:lastModifiedBy>
  <dcterms:created xsi:type="dcterms:W3CDTF">2025-05-13T09:51:01Z</dcterms:created>
  <dcterms:modified xsi:type="dcterms:W3CDTF">2025-06-05T10:53:05Z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0x010100A12D3110BCD97645AE9174EAAE922256</vt:lpwstr>
  </property>
</Properties>
</file>